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makiverka\Desktop\Curriculum Sheets\"/>
    </mc:Choice>
  </mc:AlternateContent>
  <xr:revisionPtr revIDLastSave="0" documentId="8_{B3E5B6EC-D8DE-42E5-90EA-1617CC2A804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ME Curriculum" sheetId="1" r:id="rId1"/>
    <sheet name="Flowchart" sheetId="2" r:id="rId2"/>
    <sheet name="General Education" sheetId="3" r:id="rId3"/>
    <sheet name="ABET Summary" sheetId="4" r:id="rId4"/>
    <sheet name="Electives" sheetId="5" r:id="rId5"/>
  </sheets>
  <definedNames>
    <definedName name="_ftn1" localSheetId="0">'ME Curriculum'!$N$44</definedName>
    <definedName name="_ftnref1" localSheetId="0">#REF!</definedName>
    <definedName name="flow_chart_print">Flowchart!$A$1:$P$32</definedName>
    <definedName name="Table_5_1_Curriculum">#REF!</definedName>
    <definedName name="Workloads">#REF!</definedName>
  </definedNames>
  <calcPr calcId="191029"/>
</workbook>
</file>

<file path=xl/calcChain.xml><?xml version="1.0" encoding="utf-8"?>
<calcChain xmlns="http://schemas.openxmlformats.org/spreadsheetml/2006/main">
  <c r="J102" i="4" l="1"/>
  <c r="H102" i="4"/>
  <c r="H101" i="4"/>
  <c r="H100" i="4"/>
  <c r="J97" i="4"/>
  <c r="I97" i="4"/>
  <c r="H97" i="4"/>
  <c r="G97" i="4"/>
  <c r="J90" i="4"/>
  <c r="I90" i="4"/>
  <c r="H90" i="4"/>
  <c r="G90" i="4"/>
  <c r="J89" i="4"/>
  <c r="I89" i="4"/>
  <c r="H89" i="4"/>
  <c r="G89" i="4"/>
  <c r="J88" i="4"/>
  <c r="I88" i="4"/>
  <c r="H88" i="4"/>
  <c r="G88" i="4"/>
  <c r="J86" i="4"/>
  <c r="I86" i="4"/>
  <c r="H86" i="4"/>
  <c r="G86" i="4"/>
  <c r="J85" i="4"/>
  <c r="I85" i="4"/>
  <c r="H85" i="4"/>
  <c r="G85" i="4"/>
  <c r="J81" i="4"/>
  <c r="I81" i="4"/>
  <c r="H81" i="4"/>
  <c r="G81" i="4"/>
  <c r="AB79" i="4"/>
  <c r="J79" i="4"/>
  <c r="I79" i="4"/>
  <c r="H79" i="4"/>
  <c r="G79" i="4"/>
  <c r="J78" i="4"/>
  <c r="I78" i="4"/>
  <c r="H78" i="4"/>
  <c r="H94" i="4" s="1"/>
  <c r="G78" i="4"/>
  <c r="AA76" i="4"/>
  <c r="W76" i="4"/>
  <c r="J74" i="4"/>
  <c r="I74" i="4"/>
  <c r="H74" i="4"/>
  <c r="G74" i="4"/>
  <c r="J73" i="4"/>
  <c r="I73" i="4"/>
  <c r="H73" i="4"/>
  <c r="Z75" i="4" s="1"/>
  <c r="G73" i="4"/>
  <c r="W75" i="4" s="1"/>
  <c r="Z72" i="4"/>
  <c r="W72" i="4"/>
  <c r="J72" i="4"/>
  <c r="I72" i="4"/>
  <c r="H72" i="4"/>
  <c r="Z74" i="4" s="1"/>
  <c r="G72" i="4"/>
  <c r="W74" i="4" s="1"/>
  <c r="AA71" i="4"/>
  <c r="W71" i="4"/>
  <c r="J71" i="4"/>
  <c r="I71" i="4"/>
  <c r="H71" i="4"/>
  <c r="Z73" i="4" s="1"/>
  <c r="G71" i="4"/>
  <c r="W73" i="4" s="1"/>
  <c r="J70" i="4"/>
  <c r="I70" i="4"/>
  <c r="H70" i="4"/>
  <c r="G70" i="4"/>
  <c r="J69" i="4"/>
  <c r="I69" i="4"/>
  <c r="H69" i="4"/>
  <c r="Z69" i="4" s="1"/>
  <c r="G69" i="4"/>
  <c r="W69" i="4" s="1"/>
  <c r="Z68" i="4"/>
  <c r="W68" i="4"/>
  <c r="J68" i="4"/>
  <c r="I68" i="4"/>
  <c r="H68" i="4"/>
  <c r="H55" i="4" s="1"/>
  <c r="G68" i="4"/>
  <c r="AA67" i="4"/>
  <c r="W67" i="4"/>
  <c r="J67" i="4"/>
  <c r="I67" i="4"/>
  <c r="H67" i="4"/>
  <c r="G67" i="4"/>
  <c r="AA66" i="4"/>
  <c r="W66" i="4"/>
  <c r="J66" i="4"/>
  <c r="I66" i="4"/>
  <c r="H66" i="4"/>
  <c r="G66" i="4"/>
  <c r="Z65" i="4"/>
  <c r="W65" i="4"/>
  <c r="J65" i="4"/>
  <c r="I65" i="4"/>
  <c r="H65" i="4"/>
  <c r="G65" i="4"/>
  <c r="Z64" i="4"/>
  <c r="W64" i="4"/>
  <c r="J64" i="4"/>
  <c r="I64" i="4"/>
  <c r="H64" i="4"/>
  <c r="G64" i="4"/>
  <c r="Z63" i="4"/>
  <c r="W63" i="4"/>
  <c r="J63" i="4"/>
  <c r="I63" i="4"/>
  <c r="H63" i="4"/>
  <c r="Z58" i="4" s="1"/>
  <c r="G63" i="4"/>
  <c r="AA62" i="4"/>
  <c r="W62" i="4"/>
  <c r="J62" i="4"/>
  <c r="I62" i="4"/>
  <c r="H62" i="4"/>
  <c r="G62" i="4"/>
  <c r="AA61" i="4"/>
  <c r="W61" i="4"/>
  <c r="J61" i="4"/>
  <c r="I61" i="4"/>
  <c r="H61" i="4"/>
  <c r="Z54" i="4" s="1"/>
  <c r="G61" i="4"/>
  <c r="J60" i="4"/>
  <c r="I60" i="4"/>
  <c r="H60" i="4"/>
  <c r="G60" i="4"/>
  <c r="Z59" i="4"/>
  <c r="W59" i="4"/>
  <c r="J59" i="4"/>
  <c r="I59" i="4"/>
  <c r="I75" i="4" s="1"/>
  <c r="H59" i="4"/>
  <c r="H75" i="4" s="1"/>
  <c r="G59" i="4"/>
  <c r="W58" i="4"/>
  <c r="Z56" i="4"/>
  <c r="W56" i="4"/>
  <c r="I55" i="4"/>
  <c r="I56" i="4" s="1"/>
  <c r="W54" i="4"/>
  <c r="J54" i="4"/>
  <c r="I54" i="4"/>
  <c r="H54" i="4"/>
  <c r="Y60" i="4" s="1"/>
  <c r="G54" i="4"/>
  <c r="W60" i="4" s="1"/>
  <c r="Z53" i="4"/>
  <c r="J53" i="4"/>
  <c r="I53" i="4"/>
  <c r="H53" i="4"/>
  <c r="Y57" i="4" s="1"/>
  <c r="G53" i="4"/>
  <c r="W57" i="4" s="1"/>
  <c r="J52" i="4"/>
  <c r="I52" i="4"/>
  <c r="H52" i="4"/>
  <c r="G52" i="4"/>
  <c r="W51" i="4" s="1"/>
  <c r="Y51" i="4"/>
  <c r="J51" i="4"/>
  <c r="I51" i="4"/>
  <c r="H51" i="4"/>
  <c r="G51" i="4"/>
  <c r="Z50" i="4"/>
  <c r="W50" i="4"/>
  <c r="J50" i="4"/>
  <c r="I50" i="4"/>
  <c r="H50" i="4"/>
  <c r="G50" i="4"/>
  <c r="W53" i="4" s="1"/>
  <c r="AA49" i="4"/>
  <c r="W49" i="4"/>
  <c r="I49" i="4"/>
  <c r="Y48" i="4"/>
  <c r="W48" i="4"/>
  <c r="J48" i="4"/>
  <c r="I48" i="4"/>
  <c r="H48" i="4"/>
  <c r="G48" i="4"/>
  <c r="J47" i="4"/>
  <c r="I47" i="4"/>
  <c r="H47" i="4"/>
  <c r="Y55" i="4" s="1"/>
  <c r="G47" i="4"/>
  <c r="W55" i="4" s="1"/>
  <c r="Y46" i="4"/>
  <c r="W46" i="4"/>
  <c r="J46" i="4"/>
  <c r="I46" i="4"/>
  <c r="H46" i="4"/>
  <c r="Y52" i="4" s="1"/>
  <c r="G46" i="4"/>
  <c r="W52" i="4" s="1"/>
  <c r="AA45" i="4"/>
  <c r="AA79" i="4" s="1"/>
  <c r="W45" i="4"/>
  <c r="J45" i="4"/>
  <c r="I45" i="4"/>
  <c r="I87" i="4" s="1"/>
  <c r="H45" i="4"/>
  <c r="H87" i="4" s="1"/>
  <c r="G45" i="4"/>
  <c r="W47" i="4" s="1"/>
  <c r="Y44" i="4"/>
  <c r="W44" i="4"/>
  <c r="J44" i="4"/>
  <c r="C18" i="4" s="1"/>
  <c r="D18" i="4" s="1"/>
  <c r="I44" i="4"/>
  <c r="I91" i="4" s="1"/>
  <c r="H44" i="4"/>
  <c r="H49" i="4" s="1"/>
  <c r="H56" i="4" s="1"/>
  <c r="E6" i="4" s="1"/>
  <c r="G44" i="4"/>
  <c r="W43" i="4" s="1"/>
  <c r="Z42" i="4"/>
  <c r="Z79" i="4" s="1"/>
  <c r="W42" i="4"/>
  <c r="F8" i="4"/>
  <c r="E8" i="4"/>
  <c r="F7" i="4"/>
  <c r="E7" i="4"/>
  <c r="D7" i="4"/>
  <c r="B21" i="3"/>
  <c r="D21" i="3" s="1"/>
  <c r="D20" i="3"/>
  <c r="B20" i="3"/>
  <c r="C20" i="3" s="1"/>
  <c r="C19" i="3"/>
  <c r="B19" i="3"/>
  <c r="D18" i="3"/>
  <c r="B18" i="3"/>
  <c r="C18" i="3" s="1"/>
  <c r="B16" i="3"/>
  <c r="E16" i="3" s="1"/>
  <c r="A16" i="3"/>
  <c r="C15" i="3"/>
  <c r="B15" i="3"/>
  <c r="E15" i="3" s="1"/>
  <c r="A15" i="3"/>
  <c r="E14" i="3"/>
  <c r="D14" i="3"/>
  <c r="C14" i="3"/>
  <c r="B14" i="3"/>
  <c r="A14" i="3"/>
  <c r="E13" i="3"/>
  <c r="D13" i="3"/>
  <c r="B13" i="3"/>
  <c r="C13" i="3" s="1"/>
  <c r="E12" i="3"/>
  <c r="D12" i="3"/>
  <c r="B12" i="3"/>
  <c r="C12" i="3" s="1"/>
  <c r="A12" i="3"/>
  <c r="E11" i="3"/>
  <c r="B11" i="3"/>
  <c r="C11" i="3" s="1"/>
  <c r="A11" i="3"/>
  <c r="B7" i="3"/>
  <c r="E7" i="3" s="1"/>
  <c r="B6" i="3"/>
  <c r="E6" i="3" s="1"/>
  <c r="A6" i="3"/>
  <c r="B5" i="3"/>
  <c r="E5" i="3" s="1"/>
  <c r="A5" i="3"/>
  <c r="B4" i="3"/>
  <c r="E4" i="3" s="1"/>
  <c r="A4" i="3"/>
  <c r="AG38" i="2"/>
  <c r="AF38" i="2"/>
  <c r="AG37" i="2"/>
  <c r="AF37" i="2"/>
  <c r="AK36" i="2"/>
  <c r="AJ36" i="2"/>
  <c r="AI36" i="2"/>
  <c r="AH36" i="2"/>
  <c r="AD36" i="2"/>
  <c r="AC36" i="2"/>
  <c r="AB36" i="2"/>
  <c r="AA36" i="2"/>
  <c r="AK35" i="2"/>
  <c r="AJ35" i="2"/>
  <c r="AI35" i="2"/>
  <c r="AH35" i="2"/>
  <c r="AD35" i="2"/>
  <c r="AC35" i="2"/>
  <c r="AB35" i="2"/>
  <c r="AA35" i="2"/>
  <c r="AK34" i="2"/>
  <c r="AJ34" i="2"/>
  <c r="AI34" i="2"/>
  <c r="AH34" i="2"/>
  <c r="AD34" i="2"/>
  <c r="AC34" i="2"/>
  <c r="AB34" i="2"/>
  <c r="AA34" i="2"/>
  <c r="AK33" i="2"/>
  <c r="AJ33" i="2"/>
  <c r="AI33" i="2"/>
  <c r="AH33" i="2"/>
  <c r="AD33" i="2"/>
  <c r="AC33" i="2"/>
  <c r="AB33" i="2"/>
  <c r="AA33" i="2"/>
  <c r="AK32" i="2"/>
  <c r="AJ32" i="2"/>
  <c r="AI32" i="2"/>
  <c r="AH32" i="2"/>
  <c r="AD32" i="2"/>
  <c r="AC32" i="2"/>
  <c r="AB32" i="2"/>
  <c r="AA32" i="2"/>
  <c r="AK31" i="2"/>
  <c r="AJ31" i="2"/>
  <c r="AI31" i="2"/>
  <c r="AH31" i="2"/>
  <c r="AD31" i="2"/>
  <c r="AC31" i="2"/>
  <c r="AB31" i="2"/>
  <c r="AA31" i="2"/>
  <c r="AF30" i="2"/>
  <c r="B30" i="2"/>
  <c r="H29" i="2"/>
  <c r="H28" i="2"/>
  <c r="B28" i="2"/>
  <c r="AK26" i="2"/>
  <c r="AJ26" i="2"/>
  <c r="AI26" i="2"/>
  <c r="AH26" i="2"/>
  <c r="AD26" i="2"/>
  <c r="AC26" i="2"/>
  <c r="AB26" i="2"/>
  <c r="AA26" i="2"/>
  <c r="F26" i="2"/>
  <c r="B26" i="2"/>
  <c r="AK25" i="2"/>
  <c r="AJ25" i="2"/>
  <c r="AI25" i="2"/>
  <c r="AH25" i="2"/>
  <c r="AD25" i="2"/>
  <c r="AC25" i="2"/>
  <c r="AB25" i="2"/>
  <c r="AA25" i="2"/>
  <c r="L25" i="2"/>
  <c r="AK24" i="2"/>
  <c r="AJ24" i="2"/>
  <c r="AI24" i="2"/>
  <c r="AH24" i="2"/>
  <c r="AD24" i="2"/>
  <c r="AC24" i="2"/>
  <c r="AB24" i="2"/>
  <c r="AA24" i="2"/>
  <c r="B24" i="2"/>
  <c r="AK23" i="2"/>
  <c r="AJ23" i="2"/>
  <c r="AI23" i="2"/>
  <c r="AH23" i="2"/>
  <c r="AD23" i="2"/>
  <c r="AC23" i="2"/>
  <c r="AB23" i="2"/>
  <c r="AA23" i="2"/>
  <c r="AK22" i="2"/>
  <c r="AJ22" i="2"/>
  <c r="AI22" i="2"/>
  <c r="AH22" i="2"/>
  <c r="AD22" i="2"/>
  <c r="AC22" i="2"/>
  <c r="AB22" i="2"/>
  <c r="AA22" i="2"/>
  <c r="L22" i="2"/>
  <c r="J22" i="2"/>
  <c r="B22" i="2"/>
  <c r="AF21" i="2"/>
  <c r="L20" i="2"/>
  <c r="H20" i="2"/>
  <c r="F20" i="2"/>
  <c r="D20" i="2"/>
  <c r="B20" i="2"/>
  <c r="L19" i="2"/>
  <c r="J18" i="2"/>
  <c r="F18" i="2"/>
  <c r="B18" i="2"/>
  <c r="L17" i="2"/>
  <c r="AK16" i="2"/>
  <c r="AJ16" i="2"/>
  <c r="AI16" i="2"/>
  <c r="AH16" i="2"/>
  <c r="AD16" i="2"/>
  <c r="AC16" i="2"/>
  <c r="AB16" i="2"/>
  <c r="AA16" i="2"/>
  <c r="J16" i="2"/>
  <c r="H16" i="2"/>
  <c r="F16" i="2"/>
  <c r="D16" i="2"/>
  <c r="AK15" i="2"/>
  <c r="AJ15" i="2"/>
  <c r="AI15" i="2"/>
  <c r="AH15" i="2"/>
  <c r="AD15" i="2"/>
  <c r="AC15" i="2"/>
  <c r="AB15" i="2"/>
  <c r="AA15" i="2"/>
  <c r="L15" i="2"/>
  <c r="AK14" i="2"/>
  <c r="AJ14" i="2"/>
  <c r="AI14" i="2"/>
  <c r="AH14" i="2"/>
  <c r="AD14" i="2"/>
  <c r="AC14" i="2"/>
  <c r="AB14" i="2"/>
  <c r="AA14" i="2"/>
  <c r="S14" i="2"/>
  <c r="J14" i="2"/>
  <c r="B14" i="2"/>
  <c r="AK13" i="2"/>
  <c r="AJ13" i="2"/>
  <c r="AI13" i="2"/>
  <c r="AH13" i="2"/>
  <c r="AD13" i="2"/>
  <c r="AC13" i="2"/>
  <c r="AB13" i="2"/>
  <c r="AA13" i="2"/>
  <c r="S13" i="2"/>
  <c r="L13" i="2"/>
  <c r="AF12" i="2"/>
  <c r="J12" i="2"/>
  <c r="F12" i="2"/>
  <c r="D12" i="2"/>
  <c r="B12" i="2"/>
  <c r="L11" i="2"/>
  <c r="J10" i="2"/>
  <c r="H10" i="2"/>
  <c r="L9" i="2"/>
  <c r="D8" i="2"/>
  <c r="O7" i="2"/>
  <c r="AK6" i="2"/>
  <c r="AJ6" i="2"/>
  <c r="AI6" i="2"/>
  <c r="AH6" i="2"/>
  <c r="AD6" i="2"/>
  <c r="AC6" i="2"/>
  <c r="AB6" i="2"/>
  <c r="AA6" i="2"/>
  <c r="O6" i="2"/>
  <c r="D6" i="2"/>
  <c r="B6" i="2"/>
  <c r="AK5" i="2"/>
  <c r="AJ5" i="2"/>
  <c r="AI5" i="2"/>
  <c r="AH5" i="2"/>
  <c r="AD5" i="2"/>
  <c r="AC5" i="2"/>
  <c r="AB5" i="2"/>
  <c r="AA5" i="2"/>
  <c r="O5" i="2"/>
  <c r="AK4" i="2"/>
  <c r="AJ4" i="2"/>
  <c r="AI4" i="2"/>
  <c r="AH4" i="2"/>
  <c r="AD4" i="2"/>
  <c r="AC4" i="2"/>
  <c r="AB4" i="2"/>
  <c r="AA4" i="2"/>
  <c r="O4" i="2"/>
  <c r="AK3" i="2"/>
  <c r="AJ3" i="2"/>
  <c r="AI3" i="2"/>
  <c r="AH3" i="2"/>
  <c r="AD3" i="2"/>
  <c r="AC3" i="2"/>
  <c r="AB3" i="2"/>
  <c r="AA3" i="2"/>
  <c r="H3" i="2"/>
  <c r="J30" i="1"/>
  <c r="J21" i="1"/>
  <c r="C21" i="1"/>
  <c r="J13" i="1"/>
  <c r="C13" i="1"/>
  <c r="C16" i="4" l="1"/>
  <c r="D16" i="4" s="1"/>
  <c r="C19" i="4"/>
  <c r="D19" i="4" s="1"/>
  <c r="I94" i="4"/>
  <c r="F6" i="4"/>
  <c r="C17" i="4"/>
  <c r="D17" i="4" s="1"/>
  <c r="C5" i="3"/>
  <c r="C6" i="3"/>
  <c r="C4" i="3"/>
  <c r="C7" i="3"/>
  <c r="D15" i="3"/>
  <c r="C16" i="3"/>
  <c r="C21" i="3"/>
  <c r="Y43" i="4"/>
  <c r="Y79" i="4" s="1"/>
  <c r="Y47" i="4"/>
  <c r="D6" i="3"/>
  <c r="D7" i="3"/>
  <c r="D16" i="3"/>
  <c r="X80" i="4" l="1"/>
  <c r="AB81" i="4" l="1"/>
  <c r="Z81" i="4"/>
  <c r="AA81" i="4"/>
  <c r="Y81" i="4"/>
  <c r="G1" i="5" l="1"/>
</calcChain>
</file>

<file path=xl/sharedStrings.xml><?xml version="1.0" encoding="utf-8"?>
<sst xmlns="http://schemas.openxmlformats.org/spreadsheetml/2006/main" count="697" uniqueCount="554">
  <si>
    <t xml:space="preserve">                        MERRIMACK COLLEGE</t>
  </si>
  <si>
    <t xml:space="preserve">                       MECHANICAL ENGINEERING CURRICULUM</t>
  </si>
  <si>
    <t xml:space="preserve"> </t>
  </si>
  <si>
    <t>Name</t>
  </si>
  <si>
    <t>ID #</t>
  </si>
  <si>
    <t>Class year:</t>
  </si>
  <si>
    <t xml:space="preserve">ADVISOR:  </t>
  </si>
  <si>
    <t>FALL</t>
  </si>
  <si>
    <t>SPRING</t>
  </si>
  <si>
    <t>FRESHMAN YEAR</t>
  </si>
  <si>
    <t>GEN 1001</t>
  </si>
  <si>
    <t>Intro. to Engineering</t>
  </si>
  <si>
    <t>MTH1505/2527**</t>
  </si>
  <si>
    <t>Applied Statistics</t>
  </si>
  <si>
    <t>MTH 1217</t>
  </si>
  <si>
    <t>Calculus I</t>
  </si>
  <si>
    <t>MTH 1218</t>
  </si>
  <si>
    <t>Calculus II</t>
  </si>
  <si>
    <t>PHL 1000</t>
  </si>
  <si>
    <t>Intro. to Philosophy</t>
  </si>
  <si>
    <t>PHY 2211</t>
  </si>
  <si>
    <t>Physics I</t>
  </si>
  <si>
    <t>FYW 1050</t>
  </si>
  <si>
    <t>College Writing</t>
  </si>
  <si>
    <t>Arts &amp; Lit (AL)</t>
  </si>
  <si>
    <t>Elective</t>
  </si>
  <si>
    <t>FYE 1000</t>
  </si>
  <si>
    <t>First Year Experience</t>
  </si>
  <si>
    <t>or For Lang (FL)*</t>
  </si>
  <si>
    <t>**MTH2527 may be substituted for MTH1505</t>
  </si>
  <si>
    <t xml:space="preserve">    </t>
  </si>
  <si>
    <t>SOPHOMORE YEAR</t>
  </si>
  <si>
    <t>GEN 2010</t>
  </si>
  <si>
    <t>Mechanics I</t>
  </si>
  <si>
    <t xml:space="preserve">  </t>
  </si>
  <si>
    <t>GEN 2012</t>
  </si>
  <si>
    <t>Mechanics II</t>
  </si>
  <si>
    <t>PHY 2212</t>
  </si>
  <si>
    <t>Physics II</t>
  </si>
  <si>
    <t>MTH 2220</t>
  </si>
  <si>
    <t>Differential Equations</t>
  </si>
  <si>
    <t>MTH 2219</t>
  </si>
  <si>
    <t>Calculus III</t>
  </si>
  <si>
    <t>GEN 3040</t>
  </si>
  <si>
    <t>Fluid Mechanics</t>
  </si>
  <si>
    <t>CSC 1611 or</t>
  </si>
  <si>
    <t>Prob. Solving w/Python</t>
  </si>
  <si>
    <t>CHM 1110</t>
  </si>
  <si>
    <t>General Chemistry</t>
  </si>
  <si>
    <t xml:space="preserve">  MEN 2050</t>
  </si>
  <si>
    <t>Eng. Computation/CAD</t>
  </si>
  <si>
    <t>JUNIOR YEAR</t>
  </si>
  <si>
    <t>MEN 3020</t>
  </si>
  <si>
    <t>Materials Science</t>
  </si>
  <si>
    <t>MEN 3010</t>
  </si>
  <si>
    <t>Machine Design</t>
  </si>
  <si>
    <t>MEN 3014</t>
  </si>
  <si>
    <t>Dynamics / Vibrations</t>
  </si>
  <si>
    <t>MEN 3034</t>
  </si>
  <si>
    <t>Heat and Mass Transfer</t>
  </si>
  <si>
    <t>MEN 3030</t>
  </si>
  <si>
    <t>Thermodynamics I</t>
  </si>
  <si>
    <t>Hist Studies (H)*</t>
  </si>
  <si>
    <t>MEN 3032</t>
  </si>
  <si>
    <t>Thermodynamics II</t>
  </si>
  <si>
    <t>Ethics</t>
  </si>
  <si>
    <t>RTS 1100 (or any</t>
  </si>
  <si>
    <t>Christianity &amp; Context</t>
  </si>
  <si>
    <t xml:space="preserve">   1000 level)</t>
  </si>
  <si>
    <t>*or For Lang (FL)</t>
  </si>
  <si>
    <t>SENIOR YEAR</t>
  </si>
  <si>
    <t>MEN</t>
  </si>
  <si>
    <t>Depth elective</t>
  </si>
  <si>
    <t>Depth Elective</t>
  </si>
  <si>
    <t xml:space="preserve">MEN </t>
  </si>
  <si>
    <t>Technical</t>
  </si>
  <si>
    <r>
      <rPr>
        <sz val="12"/>
        <color rgb="FF000000"/>
        <rFont val="Times New Roman"/>
      </rPr>
      <t xml:space="preserve">Elective </t>
    </r>
    <r>
      <rPr>
        <i/>
        <sz val="12"/>
        <color rgb="FF000000"/>
        <rFont val="Times New Roman"/>
      </rPr>
      <t>(course here)</t>
    </r>
  </si>
  <si>
    <t>Work with your advisor here.</t>
  </si>
  <si>
    <t>MEN 4910</t>
  </si>
  <si>
    <t>Design Project I</t>
  </si>
  <si>
    <t>MEN 4920</t>
  </si>
  <si>
    <t>Design Project II</t>
  </si>
  <si>
    <t>Soc. Science (SS)</t>
  </si>
  <si>
    <t>Overall GPA</t>
  </si>
  <si>
    <t>TOOK FE EXAM</t>
  </si>
  <si>
    <t>Total Credits</t>
  </si>
  <si>
    <t>DIVERSITY CRS.</t>
  </si>
  <si>
    <t>Enter course used here</t>
  </si>
  <si>
    <t>NOTES</t>
  </si>
  <si>
    <t>List of MEN Depth Electives</t>
  </si>
  <si>
    <t>*Note: Two courses are needed from three catagories- Arts &amp; Literature (AL),</t>
  </si>
  <si>
    <t xml:space="preserve"> Foreign Language (FL), and Historical Studies (H).</t>
  </si>
  <si>
    <t>Students must take two of the following Depth Electives:</t>
  </si>
  <si>
    <t>Diversity credits can also be found in Arts &amp; Lit, Ethics or History courses</t>
  </si>
  <si>
    <t>Offered in Fall:</t>
  </si>
  <si>
    <t>FE EXAM:  In order to graduate, a student must provide</t>
  </si>
  <si>
    <t>MEN 5010 Advanced Mechanics and FEM</t>
  </si>
  <si>
    <t>written confirmation that he/she has taken the FE exam.</t>
  </si>
  <si>
    <t>MEN 5012 Instrumentation/Robotics</t>
  </si>
  <si>
    <t>CEN 5012 Steel Analysis and Design</t>
  </si>
  <si>
    <t>For Co-op or Study Abroad see Dr. Capaldi</t>
  </si>
  <si>
    <t>MEN 5020 Mechanical Behavior of Polymers</t>
  </si>
  <si>
    <t>MEN 5040 Advanced Fluid Mechanics</t>
  </si>
  <si>
    <t>Offered in Spring:</t>
  </si>
  <si>
    <t>MEN 5016 Introduction to Biomechanical Engineering</t>
  </si>
  <si>
    <t>MEN 5030 Energy Systems</t>
  </si>
  <si>
    <t>MEN 5032 Solar &amp; Direct Energy Conversion</t>
  </si>
  <si>
    <t>MEN 5034 Windpower Systems</t>
  </si>
  <si>
    <t>MEN 5050 Processing and Manufacturing</t>
  </si>
  <si>
    <t>MEN 5060 Advanced Materials</t>
  </si>
  <si>
    <t>(or other classes approved by your advisor)</t>
  </si>
  <si>
    <t>Student Name:</t>
  </si>
  <si>
    <t>Student Number:</t>
  </si>
  <si>
    <t>Advisor:</t>
  </si>
  <si>
    <t>mag factor</t>
  </si>
  <si>
    <t>Want</t>
  </si>
  <si>
    <t>Pre-calculus</t>
  </si>
  <si>
    <t>Senior standing</t>
  </si>
  <si>
    <t>Steps to your goal:</t>
  </si>
  <si>
    <t>Permission of academic advisor</t>
  </si>
  <si>
    <t>Key</t>
  </si>
  <si>
    <t>Pre-requisite:</t>
  </si>
  <si>
    <t>Co-requisite</t>
  </si>
  <si>
    <t>Our mission is to prepare exceptional engineers!</t>
  </si>
  <si>
    <t>Foundations</t>
  </si>
  <si>
    <t>Requirement</t>
  </si>
  <si>
    <t>Y</t>
  </si>
  <si>
    <t>N</t>
  </si>
  <si>
    <t>Course(s) taken</t>
  </si>
  <si>
    <t>Credits</t>
  </si>
  <si>
    <t>Quantitative Reasoning (Q)</t>
  </si>
  <si>
    <t>Explorations</t>
  </si>
  <si>
    <t>Foreign language*</t>
  </si>
  <si>
    <t>Cultural Diversity (D)</t>
  </si>
  <si>
    <t>FE Exam taken</t>
  </si>
  <si>
    <t>Writing intensive (W)**</t>
  </si>
  <si>
    <t>Experiential (X)***</t>
  </si>
  <si>
    <t>* Use Calculus II as replacement for this requirement</t>
  </si>
  <si>
    <t>** Use GEN 1001</t>
  </si>
  <si>
    <t>*** use CEN 4901</t>
  </si>
  <si>
    <t>Curriculum Analysis</t>
  </si>
  <si>
    <t>Curricular</t>
  </si>
  <si>
    <t>Number of Credits*</t>
  </si>
  <si>
    <t>Category</t>
  </si>
  <si>
    <t>Criteria</t>
  </si>
  <si>
    <t>Table I-1</t>
  </si>
  <si>
    <t>of Self-Study</t>
  </si>
  <si>
    <t>Actuals</t>
  </si>
  <si>
    <t>taken</t>
  </si>
  <si>
    <t>College-level Mathematics and Basic Science</t>
  </si>
  <si>
    <t xml:space="preserve"> 1 yr (30-32 cr)</t>
  </si>
  <si>
    <t>Engineering Topics</t>
  </si>
  <si>
    <t>1.5 yr (45-48 cr)</t>
  </si>
  <si>
    <t>General Education</t>
  </si>
  <si>
    <t>Inst. Reqmt=44</t>
  </si>
  <si>
    <t>MEN 1001 counts for 4 more if taken F08 or later</t>
  </si>
  <si>
    <t>Please List Below Any Applicable Program Criteria Requirements:</t>
  </si>
  <si>
    <t>MECHANICAL ENGINEERING</t>
  </si>
  <si>
    <t>OVERALL</t>
  </si>
  <si>
    <t>MATH AND SCIENCE</t>
  </si>
  <si>
    <t>A</t>
  </si>
  <si>
    <t>GENERAL EDUCATION</t>
  </si>
  <si>
    <t>A-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</si>
  <si>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</si>
  <si>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</si>
  <si>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</si>
  <si>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</si>
  <si>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</si>
  <si>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</si>
  <si>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</si>
  <si>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</si>
  <si>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</si>
  <si>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F</t>
  </si>
  <si>
    <t>Table 5-1 Curriculum</t>
  </si>
  <si>
    <t>Year;</t>
  </si>
  <si>
    <t>Category (Credit Hours)</t>
  </si>
  <si>
    <t>Semester or</t>
  </si>
  <si>
    <t>Math &amp; Basic Sciences</t>
  </si>
  <si>
    <r>
      <rPr>
        <sz val="12"/>
        <color rgb="FF000000"/>
        <rFont val="Times New Roman"/>
      </rPr>
      <t xml:space="preserve">Engineering Topics </t>
    </r>
    <r>
      <rPr>
        <i/>
        <sz val="12"/>
        <color rgb="FF000000"/>
        <rFont val="Times New Roman"/>
      </rPr>
      <t>Check if Contains Significant Design (√)</t>
    </r>
  </si>
  <si>
    <t>Other</t>
  </si>
  <si>
    <t>Quarter</t>
  </si>
  <si>
    <t>Course</t>
  </si>
  <si>
    <t>Reference for Table I-1</t>
  </si>
  <si>
    <t>(Department, Number, Title)</t>
  </si>
  <si>
    <t xml:space="preserve">Credits </t>
  </si>
  <si>
    <t>Freshman; Fall</t>
  </si>
  <si>
    <t>Science and Math Topics</t>
  </si>
  <si>
    <t>Required</t>
  </si>
  <si>
    <t>Taken</t>
  </si>
  <si>
    <t>Freshman; Spring</t>
  </si>
  <si>
    <t>Total Math</t>
  </si>
  <si>
    <t>Sophomore; Fall</t>
  </si>
  <si>
    <t>x</t>
  </si>
  <si>
    <t>Sophomore; Spring</t>
  </si>
  <si>
    <t>Total Science</t>
  </si>
  <si>
    <t>TOTAL Math and Science</t>
  </si>
  <si>
    <t>Junior; Fall</t>
  </si>
  <si>
    <t>Junior; Spring</t>
  </si>
  <si>
    <t>Senior; Fall</t>
  </si>
  <si>
    <t>Technical Elective</t>
  </si>
  <si>
    <t>Senior; Spring</t>
  </si>
  <si>
    <t>TOTAL ENGINEERING</t>
  </si>
  <si>
    <t>CEN senior electives are listed on curriculum sheet</t>
  </si>
  <si>
    <t>TOTALS-ABET BASIC-LEVEL REQUIREMENTS</t>
  </si>
  <si>
    <t>Use MTH 1217</t>
  </si>
  <si>
    <t>OVERALL TOTAL FOR DEGREE</t>
  </si>
  <si>
    <t>PERCENT OF TOTAL</t>
  </si>
  <si>
    <t>Totals must</t>
  </si>
  <si>
    <t>Minimum semester credit hours</t>
  </si>
  <si>
    <t>32 hrs</t>
  </si>
  <si>
    <t xml:space="preserve">48 hrs           </t>
  </si>
  <si>
    <t>satisfy one set</t>
  </si>
  <si>
    <t>Minimum percentage</t>
  </si>
  <si>
    <t>Foreign Language*</t>
  </si>
  <si>
    <t>Use MTH 1218</t>
  </si>
  <si>
    <t>STEM electives</t>
  </si>
  <si>
    <t>TOTAL GENERAL EDUCATION</t>
  </si>
  <si>
    <t>Checks</t>
  </si>
  <si>
    <t>FE Exam</t>
  </si>
  <si>
    <t>Writing Intensive</t>
  </si>
  <si>
    <t>Course used:</t>
  </si>
  <si>
    <t>Diversity course</t>
  </si>
  <si>
    <t>Arts and Literature (or FL)</t>
  </si>
  <si>
    <t>WRT 2790  Public and Private Writing from the Civil War Era</t>
  </si>
  <si>
    <t>Historical Studies (or FL)</t>
  </si>
  <si>
    <t>Social Science</t>
  </si>
  <si>
    <t>Diversity</t>
  </si>
  <si>
    <t>RTS 1000 Level</t>
  </si>
  <si>
    <t>WRT 3060  Writing the Personal Memoir</t>
  </si>
  <si>
    <r>
      <rPr>
        <sz val="10"/>
        <color theme="1"/>
        <rFont val="Times New Roman"/>
      </rPr>
      <t xml:space="preserve">Elective </t>
    </r>
    <r>
      <rPr>
        <i/>
        <sz val="10"/>
        <color theme="1"/>
        <rFont val="Times New Roman"/>
      </rPr>
      <t>(course here)</t>
    </r>
  </si>
  <si>
    <r>
      <rPr>
        <sz val="10"/>
        <color theme="1"/>
        <rFont val="Times New Roman"/>
      </rPr>
      <t xml:space="preserve">Elective </t>
    </r>
    <r>
      <rPr>
        <i/>
        <sz val="10"/>
        <color theme="1"/>
        <rFont val="Times New Roman"/>
      </rPr>
      <t>(course here)</t>
    </r>
  </si>
  <si>
    <r>
      <rPr>
        <sz val="10"/>
        <color theme="1"/>
        <rFont val="Times New Roman"/>
      </rPr>
      <t xml:space="preserve">Elective </t>
    </r>
    <r>
      <rPr>
        <i/>
        <sz val="10"/>
        <color theme="1"/>
        <rFont val="Times New Roman"/>
      </rPr>
      <t>(course here)</t>
    </r>
  </si>
  <si>
    <r>
      <rPr>
        <sz val="10"/>
        <color theme="1"/>
        <rFont val="Times New Roman"/>
      </rPr>
      <t xml:space="preserve">Elective </t>
    </r>
    <r>
      <rPr>
        <i/>
        <sz val="10"/>
        <color theme="1"/>
        <rFont val="Times New Roman"/>
      </rPr>
      <t>(course here)</t>
    </r>
  </si>
  <si>
    <r>
      <rPr>
        <sz val="10"/>
        <color theme="1"/>
        <rFont val="Times New Roman"/>
      </rPr>
      <t xml:space="preserve">Elective </t>
    </r>
    <r>
      <rPr>
        <i/>
        <sz val="10"/>
        <color theme="1"/>
        <rFont val="Times New Roman"/>
      </rPr>
      <t>(course here)</t>
    </r>
  </si>
  <si>
    <t>ENG 1060  Horror Fiction</t>
  </si>
  <si>
    <t>Engineering Ethics</t>
  </si>
  <si>
    <t>ECO 3314  U.S. Economic History</t>
  </si>
  <si>
    <t>COM 2201 Introduction to Interpersonal Communication</t>
  </si>
  <si>
    <t>CRM 2000 Youth, Deviance, and Crime</t>
  </si>
  <si>
    <t>RTS 1010 World Religions</t>
  </si>
  <si>
    <t>ENG 1500  Major British and World Authors</t>
  </si>
  <si>
    <t xml:space="preserve"> ESS 3100  Environmental Justice</t>
  </si>
  <si>
    <t>ART 1610  Art &amp; Cultutre 1: Prehist to Ren</t>
  </si>
  <si>
    <t>COM 2301 Introduction to Organizational Communication </t>
  </si>
  <si>
    <t>ENG 1550  Major American Authors</t>
  </si>
  <si>
    <t xml:space="preserve"> HDE 2130 Diversity, Social Justice &amp; Ethics (D)</t>
  </si>
  <si>
    <t>HIS 1131  World History Since 1500</t>
  </si>
  <si>
    <t>COM 2401 Introduction to Mass Communication </t>
  </si>
  <si>
    <t>ENG 2050W  Introduction to Literary Studies</t>
  </si>
  <si>
    <t>MGT 3325 Ethics and Social Responsibility</t>
  </si>
  <si>
    <t>ECO 3312  The History of Economic Thought</t>
  </si>
  <si>
    <t>COM 2801 - Introduction to Communication</t>
  </si>
  <si>
    <t>ENG 3880 Michael Jackson as Cultural Text</t>
  </si>
  <si>
    <t>RTS 1050 Quest for Meaning</t>
  </si>
  <si>
    <t>ENG 2200  Introduction to Poetry</t>
  </si>
  <si>
    <t>PHL 2020  Perspectives on the Good Life</t>
  </si>
  <si>
    <t>HIS 1106  History of American Civilization, 1600-1877</t>
  </si>
  <si>
    <t>COM 3231 Intercultural Communication</t>
  </si>
  <si>
    <t>FAA 3171 Music and Politics</t>
  </si>
  <si>
    <t>RTS 1100 Christianity in Context</t>
  </si>
  <si>
    <t>ENG 2300  Detective Fiction</t>
  </si>
  <si>
    <t>PHL 2030  Contemporary Moral Problems</t>
  </si>
  <si>
    <t>HIS 1107  History of American Civilization, 1877-2000</t>
  </si>
  <si>
    <t>CRM 1000 Intro to Criminology</t>
  </si>
  <si>
    <t>MGT 3355 Diversity in the Workplace</t>
  </si>
  <si>
    <t>RTS 1100H Christianity in Context-Honors</t>
  </si>
  <si>
    <t>ENG 2740  Politics in Literature</t>
  </si>
  <si>
    <t>PHL 2040  Introduction to Political Philosophy</t>
  </si>
  <si>
    <t>HIS 1119  History of Western Civilization I</t>
  </si>
  <si>
    <t>CRM 1100  The Criminal Justice System</t>
  </si>
  <si>
    <t>PHL 2420 Wisdoms of Asia</t>
  </si>
  <si>
    <t>RTS 1560 Sports and Spirituality</t>
  </si>
  <si>
    <t>ENG 2750  Adapting the Graphic Novel to Film</t>
  </si>
  <si>
    <t>PHL 2050  Ethics in the Professions</t>
  </si>
  <si>
    <t>HIS 1120  History of Western Civilization II</t>
  </si>
  <si>
    <t>CRM 3000 Society &amp; Law</t>
  </si>
  <si>
    <t>POL 1500 Comparative Politics</t>
  </si>
  <si>
    <t>RTS 1610 Doors to the Sacred</t>
  </si>
  <si>
    <t>ENG 2770  Literature and Film</t>
  </si>
  <si>
    <t>PHL 2060  Biomedical Ethics</t>
  </si>
  <si>
    <t>HIS 2329  American Social History</t>
  </si>
  <si>
    <t>ECO 1201  Introduction to Economics   </t>
  </si>
  <si>
    <t>POL 3152 Civil Liberties and Civil Rights</t>
  </si>
  <si>
    <t>RTS 1650 Passion:</t>
  </si>
  <si>
    <t>ENG 3020  A History of the English Language</t>
  </si>
  <si>
    <t>PHL 2070  Environmental Ethics</t>
  </si>
  <si>
    <t>HIS 2340  History of Latin America (D)</t>
  </si>
  <si>
    <t>ECO 1202  Topics in Introductory Economics </t>
  </si>
  <si>
    <t>POL 3171 Music and Politics</t>
  </si>
  <si>
    <t>ENG 3140  Chaucer and Middle English Literature</t>
  </si>
  <si>
    <t>HIS 3325  History Outside the Classroom</t>
  </si>
  <si>
    <t>HDE 1000 Intro to Human Development</t>
  </si>
  <si>
    <t>ENG 3200  Renaissance Literature</t>
  </si>
  <si>
    <t>PHL 2080  Approaches to Ethics</t>
  </si>
  <si>
    <t>HIS 3350  Ancient History</t>
  </si>
  <si>
    <t>ECO 1203  Principles of Economics – Micro  </t>
  </si>
  <si>
    <t>POL 3520 Modern China</t>
  </si>
  <si>
    <t>ENG 3220  Renaissance Drama</t>
  </si>
  <si>
    <t>PHL 2090  Values in a Technological Culture</t>
  </si>
  <si>
    <t>HIS 3360  Medieval Civilization</t>
  </si>
  <si>
    <t>ECO 1204  Principles of Economics – Macro  </t>
  </si>
  <si>
    <t>RTS 2800 Social Ethics: Christian Persp</t>
  </si>
  <si>
    <t>ENG 3250  Shakespearean Drama</t>
  </si>
  <si>
    <t>PHL 2100  Women, Ethics and Society (D)</t>
  </si>
  <si>
    <t>HIS 3370  Renaissance and Reformation</t>
  </si>
  <si>
    <t>ECO 1225  Economics of Gender    </t>
  </si>
  <si>
    <t>SOC 2000 Soc Inequality-Class Gender Race</t>
  </si>
  <si>
    <t>ENG 3280  Angels and Demons: Milton and the Culture of Revolution</t>
  </si>
  <si>
    <t>PHL 2310  Socrates and the Examined Life</t>
  </si>
  <si>
    <t>HIS 3376  Era of the French Revolution</t>
  </si>
  <si>
    <t>ECO 2201  Intermediate Micro-Economics  </t>
  </si>
  <si>
    <t>SOC 3650 Sociology of Immigration</t>
  </si>
  <si>
    <t>ENG 3300  Restoration and Eighteenth-Century Literature</t>
  </si>
  <si>
    <t>PHL 2500 Theories of Justice</t>
  </si>
  <si>
    <t>HIS 3380  History of Modern Technology</t>
  </si>
  <si>
    <t>ECO 2202  Intermediate Macro-Economics </t>
  </si>
  <si>
    <t>SOJ 1000 Intro to Soc Justice</t>
  </si>
  <si>
    <t>ENG 3320  Eighteenth-Century Novel</t>
  </si>
  <si>
    <t>PHL 3030  Global Justice</t>
  </si>
  <si>
    <t>HIS 3390  Modern European Social History</t>
  </si>
  <si>
    <t>ECO 3303  Economic Development</t>
  </si>
  <si>
    <t>SPA 3200 Intro to Advanced Studies</t>
  </si>
  <si>
    <t>ENG 3350  Sex, Race, and Empire: 1660-1814</t>
  </si>
  <si>
    <t>PHL 3180  Existentialism</t>
  </si>
  <si>
    <t>HIS 3391  Women in Modern European History (D)</t>
  </si>
  <si>
    <t>ECO 3305  Ecological Economics</t>
  </si>
  <si>
    <t>WGS 1010 Gender and Society</t>
  </si>
  <si>
    <t>ENG 3400  British Romanticism</t>
  </si>
  <si>
    <t>POL 2010 Political Ethics</t>
  </si>
  <si>
    <t>HIS 3320  The American City</t>
  </si>
  <si>
    <t>ECO 3306  International Economics</t>
  </si>
  <si>
    <t>WGS 2010 Introduction to Ethnic Studies</t>
  </si>
  <si>
    <t>ENG 3420  American Romanticism</t>
  </si>
  <si>
    <t>RTS 2800  Christian Social Ethics (D)</t>
  </si>
  <si>
    <t>HIS 3326  History of American Architecture</t>
  </si>
  <si>
    <t>ECO 3307  Labor Economics</t>
  </si>
  <si>
    <t>WGS 2310 Gender + Diversity in Leadership</t>
  </si>
  <si>
    <t>ENG 3440  Victorian Literature</t>
  </si>
  <si>
    <t>RTS 2820 - Bioethics &amp; Healthcare: Theological Approaches</t>
  </si>
  <si>
    <t>HIS 3401  Topics in Nineteenth-Century Europe</t>
  </si>
  <si>
    <t>ECO 3308  Managerial Economics</t>
  </si>
  <si>
    <t>WGS 3300H US Women's History - Honors</t>
  </si>
  <si>
    <t>ENG 3470  Realism and Naturalism in America</t>
  </si>
  <si>
    <t>RTS 2900  Holocaust: Theology, Reality and Aftermath (D)</t>
  </si>
  <si>
    <t>HIS 3410  Twentieth-Century Europe</t>
  </si>
  <si>
    <t>ECO 3309  Marxian Economics</t>
  </si>
  <si>
    <t>WGS 3420 Gender Race and the Media</t>
  </si>
  <si>
    <t>ENG 3500  Modern British Literature</t>
  </si>
  <si>
    <t>RTS 2950  Ethics in the Abrahamic Traditions</t>
  </si>
  <si>
    <t>HIS 3425  Contemporary United States History</t>
  </si>
  <si>
    <t>ECO 3310  Money and Finance</t>
  </si>
  <si>
    <t>WGS 3830 Gender and Global Health</t>
  </si>
  <si>
    <t>ENG 3520  Modern Irish Literature</t>
  </si>
  <si>
    <t>RTS 3700  African-American Theology (D)</t>
  </si>
  <si>
    <t>HIS 3434  Age of the American Revolution, 1763-1800</t>
  </si>
  <si>
    <t>ECO 3311  Public Finance</t>
  </si>
  <si>
    <t>WLC 1200 The Global Zombie</t>
  </si>
  <si>
    <t>ENG 3550  Modern American Literature</t>
  </si>
  <si>
    <t>RTS 3710  Feminist Theology (D)</t>
  </si>
  <si>
    <t>HIS 3435  American Colonial History</t>
  </si>
  <si>
    <t>ECO 3312  The History of Economic Thought</t>
  </si>
  <si>
    <t>ENG 3620  Contemporary American Literature</t>
  </si>
  <si>
    <t>RTS 3800  The Catholic Thing: Merton and Day</t>
  </si>
  <si>
    <t>HIS 3437  Civil War and Reconstruction</t>
  </si>
  <si>
    <t>ECO 3313  Topics in Quantitative Economics</t>
  </si>
  <si>
    <t>ENG 3650  Contemporary American Drama</t>
  </si>
  <si>
    <t>RTS 3850  War and Peace: Religious Perspectives</t>
  </si>
  <si>
    <t>HIS 3439  Slavery and Race in the Early Modern Atlantic World, 1400-1800</t>
  </si>
  <si>
    <t>ECO 3314  U.S. Economic History</t>
  </si>
  <si>
    <t>ENG 3680  World Drama</t>
  </si>
  <si>
    <t>SOJ 1000 Social Justice (D)</t>
  </si>
  <si>
    <t>HIS 3470  History of Imperial Russia</t>
  </si>
  <si>
    <t>ECO 3315  Urban and Regional Economics</t>
  </si>
  <si>
    <t>ENG 3685  The Graphic Novel</t>
  </si>
  <si>
    <t>HIS 3471  History of Twentieth-Century Russia</t>
  </si>
  <si>
    <t>HIS 3376  Era of the French Revolution</t>
  </si>
  <si>
    <t>ENG 3700 Self and Society: The Victorian Novel</t>
  </si>
  <si>
    <t>HIS 3525  Environmental History of North America</t>
  </si>
  <si>
    <t>HIS 3380  History of Modern Technology</t>
  </si>
  <si>
    <t>ENG 3710  Trans-Atlantic Romanticism</t>
  </si>
  <si>
    <t>PHL 1300 Identity, Meaning, &amp; Purpose</t>
  </si>
  <si>
    <t>INT 1000 Intro to International Studies</t>
  </si>
  <si>
    <t>ENG 3730  Modern American Poetry</t>
  </si>
  <si>
    <t>MUS 2301 Music History 1: Antiquity to Baroq</t>
  </si>
  <si>
    <t>MUS3171  Music &amp; Politics</t>
  </si>
  <si>
    <t>ENG 3740  American Women’s Fiction</t>
  </si>
  <si>
    <t>POL 2581 Political Thought: Plato to Machiavelli</t>
  </si>
  <si>
    <t>HIS 3390  Modern European Social History</t>
  </si>
  <si>
    <t>ENG 3750  Gods and Monsters: The Shelley Circle</t>
  </si>
  <si>
    <t>POL 2582 Political Thought: Machiavelli to Marx</t>
  </si>
  <si>
    <t>HIS 3391  Women in Modern European History</t>
  </si>
  <si>
    <t>ENG 3770  Caribbean Women Writers (D)</t>
  </si>
  <si>
    <t>RTS 2400 - Sex, Politics, Religion, and St. Augustine</t>
  </si>
  <si>
    <t>POL 1000  Current Issues in Politics and Government </t>
  </si>
  <si>
    <t>ENG 3780  Poets of New England</t>
  </si>
  <si>
    <t>RTS 2450  History of Christian Thought</t>
  </si>
  <si>
    <t>POL 1100  Politics of the United States   </t>
  </si>
  <si>
    <t>ENG 3790  Poe, Hawthorne, and the American Short Story</t>
  </si>
  <si>
    <t>THR 2520 Theatre History 1: Origins to Ren</t>
  </si>
  <si>
    <t>POL 1300 Public Administration</t>
  </si>
  <si>
    <t>ENG 3800  Post-Colonial Literature (D)</t>
  </si>
  <si>
    <t>WGS 3300 - U.S. Women’s History</t>
  </si>
  <si>
    <t>POL 1500  Comparative Politics    </t>
  </si>
  <si>
    <t>ENG 3810  American Literature by Women of Color (D)</t>
  </si>
  <si>
    <t>POL2000 Political Science Methods</t>
  </si>
  <si>
    <t>ENG 3820 Twentieth-Century Drama and Performance by Women (D)</t>
  </si>
  <si>
    <t>FRE 3030  French Cinema I</t>
  </si>
  <si>
    <t>POL2120 Government Business and Law</t>
  </si>
  <si>
    <t>ENG 3830  American Indian Renaissance (D)</t>
  </si>
  <si>
    <t>FRE 3040  Five Centuries of French Civilization in Films</t>
  </si>
  <si>
    <t>POL2121 Public Administration</t>
  </si>
  <si>
    <t>ENG 3850  Twentieth-Century Caribbean Writers (D)</t>
  </si>
  <si>
    <t>FRE 3110  Survey of French Literature I</t>
  </si>
  <si>
    <t>POL2181 American Political Thought</t>
  </si>
  <si>
    <t>ENG 3860  Italian-American Women Writers (D)</t>
  </si>
  <si>
    <t>FRE 3120  Survey of French Literature II</t>
  </si>
  <si>
    <t>POL2200 Globalization</t>
  </si>
  <si>
    <t>ENG 3870  Literature of the Harlem Renaissance</t>
  </si>
  <si>
    <t>FRE 3130  Studies in Modern French Literature</t>
  </si>
  <si>
    <t>POL2300 Politics of Food</t>
  </si>
  <si>
    <t>ENG 3900  Creative Writing: Fiction</t>
  </si>
  <si>
    <t>FRE 3140  Studies in Modern French Literature II</t>
  </si>
  <si>
    <t>POL2510 International Politics</t>
  </si>
  <si>
    <t>ENG 3910  Writing the Graphic Novel</t>
  </si>
  <si>
    <t>ITA 1010 Beginners Italian</t>
  </si>
  <si>
    <t>POL2581 Intro to Political Theory</t>
  </si>
  <si>
    <t>ENG 3920  Creative Writing: Poetry</t>
  </si>
  <si>
    <t>ITA 2530  Italian Women Writers</t>
  </si>
  <si>
    <t>POL3111 MA State and Local Politics</t>
  </si>
  <si>
    <t>ENG 4000  Advanced Creative Writing Workshop</t>
  </si>
  <si>
    <t>ITA 2550  Italian Americans and Film</t>
  </si>
  <si>
    <t>POL3112 Congress and Legislative Process</t>
  </si>
  <si>
    <t>ENG 4100  Seminar: King Arthur in Victorian England</t>
  </si>
  <si>
    <t>ITA 2560  The Italian Southern Question in Literature and Film</t>
  </si>
  <si>
    <t>POL3130 Campaigns and Elections</t>
  </si>
  <si>
    <t>ENG 4160  Seminar: Readers, Writers, and Books</t>
  </si>
  <si>
    <t>ITA 2570  Italian Culture Through Film I</t>
  </si>
  <si>
    <t>POL3140 Mass Media and American Politics</t>
  </si>
  <si>
    <t>ITA 2580  Italian Culture Through Film II</t>
  </si>
  <si>
    <t>POL3150 Criminal Law</t>
  </si>
  <si>
    <t>HUM 1010  Stories of Ancient Greece</t>
  </si>
  <si>
    <t>SPA 1020 Beginner's Spanish II</t>
  </si>
  <si>
    <t>POL3151 American Constitutional Law</t>
  </si>
  <si>
    <t>HUM 1020  Medieval Europe</t>
  </si>
  <si>
    <t>SPA 1110 Introduction Spanish I</t>
  </si>
  <si>
    <t>POL3152 Civil Liberties and Civil Rights</t>
  </si>
  <si>
    <t>HUM 2010  Approaching Modernism</t>
  </si>
  <si>
    <t>SPA 2010 Intermediate Spanish I</t>
  </si>
  <si>
    <t>POL3160 US Foreign Policy</t>
  </si>
  <si>
    <t>HUM 2020  Approaching Postmodernism</t>
  </si>
  <si>
    <t>SPA 3310  Latinos in the U.S.: Literature and Service Learning (D)</t>
  </si>
  <si>
    <t>POL3171 Music and Politics</t>
  </si>
  <si>
    <t>RTS 2200  Introduction to Hebrew Scripture</t>
  </si>
  <si>
    <t>SPA 3610  Race, Literature, and Culture (D)</t>
  </si>
  <si>
    <t>POL3520 Modern China</t>
  </si>
  <si>
    <t>RTS 2300  Introduction to the New Testament</t>
  </si>
  <si>
    <t>SPA 3620  Gender, Literature, and Culture (D)</t>
  </si>
  <si>
    <t>POL3525 Politics of the Middle East</t>
  </si>
  <si>
    <t>RTS 3350  Reading Scripture after the Holocaust</t>
  </si>
  <si>
    <t>SPA 3630  Studies in Popular Culture of Latin America and Spain (D)</t>
  </si>
  <si>
    <t>PSY1000 Intro to Psychology</t>
  </si>
  <si>
    <t xml:space="preserve">FAA 1210  Basic Drawing I </t>
  </si>
  <si>
    <t>SPA 4050  Literature(s)/ Cultures(s) of Resistance (D)</t>
  </si>
  <si>
    <t>PSY1050 Critical Inquiry Seminar II</t>
  </si>
  <si>
    <t>FAA 1230  2-Dimensional Design</t>
  </si>
  <si>
    <t>SPA 4060  Film and Literature of Contemporary Spain and Latin America</t>
  </si>
  <si>
    <t>PSY2200 Social Psychology</t>
  </si>
  <si>
    <t>FAA 1270  Basic Painting I</t>
  </si>
  <si>
    <t>SPA 4070  Short Fiction of Spanish Speaking World</t>
  </si>
  <si>
    <t>PSY2310 Lifespan Development</t>
  </si>
  <si>
    <t>FAA 1310  The Nature of Music: Music and the Environment</t>
  </si>
  <si>
    <t>SPA 4080  Hispanic Literature in Translation</t>
  </si>
  <si>
    <t>PSY2400 Personality</t>
  </si>
  <si>
    <t>FAA 1320  History of Rock &amp; Roll</t>
  </si>
  <si>
    <t>PSY3120 Cognitive Psychology</t>
  </si>
  <si>
    <t>FAA 1330  Survey of American Music</t>
  </si>
  <si>
    <t>PSY3150 Behavioral Neuroscience</t>
  </si>
  <si>
    <t>FAA 1510  Acting I</t>
  </si>
  <si>
    <t>PSY3250 Cultural Psychology</t>
  </si>
  <si>
    <t>FAA 1520  Voice for Stage</t>
  </si>
  <si>
    <t>PSY3340 Developmental Psychopathology</t>
  </si>
  <si>
    <t>FAA 1550  The Curtain Calls: An Introduction to Theatre for Everyone</t>
  </si>
  <si>
    <t>PSY3410 Abnormal Psychology</t>
  </si>
  <si>
    <t>FAA 1600  Inside Art: Art History for Everyone</t>
  </si>
  <si>
    <t>SOC1000 The Sociological Imagination</t>
  </si>
  <si>
    <t>FAA 1610  Art History I: Prehistory to the Renaissance</t>
  </si>
  <si>
    <t>SOC1700 Social Problems</t>
  </si>
  <si>
    <t>FAA 1620  Art History II: The Renaissance to the Present</t>
  </si>
  <si>
    <t>SOC2000 Soc Inequality</t>
  </si>
  <si>
    <t>FAA 1670  American Art I</t>
  </si>
  <si>
    <t>SOC2050 Social Work</t>
  </si>
  <si>
    <t>FAA 1680  American Art II</t>
  </si>
  <si>
    <t>SOC3150 Social Movements</t>
  </si>
  <si>
    <t>FAA 1710  Foundations of Visual Arts</t>
  </si>
  <si>
    <t>SOC3650 Sociology of Immigration</t>
  </si>
  <si>
    <t>FAA 2210  Basic Drawing II</t>
  </si>
  <si>
    <t>SOC3330 Race &amp; Ethnic Minority</t>
  </si>
  <si>
    <t>FAA 2230  3-Dimensional Design</t>
  </si>
  <si>
    <t>SOC3850 Sociology of Aging</t>
  </si>
  <si>
    <t>FAA 2250  Mixed Media Studio</t>
  </si>
  <si>
    <t>WGS1010 Gender and Society</t>
  </si>
  <si>
    <t>FAA 2260  Art of the Portrait</t>
  </si>
  <si>
    <t>WGS2010 Intro to Ethnic Studies</t>
  </si>
  <si>
    <t xml:space="preserve">FAA 2270  Basic Painting II </t>
  </si>
  <si>
    <t>WGS2200 Gender, Race &amp; Social Movement</t>
  </si>
  <si>
    <t>FAA 2360  Elementary Music Theory</t>
  </si>
  <si>
    <t>WGS2310 Gender and Diversity in Leadership</t>
  </si>
  <si>
    <t>FAA 2380  The Architecture of Music: From Phrase to Opera</t>
  </si>
  <si>
    <t>WGS3100 Feminist Theories in Action</t>
  </si>
  <si>
    <t>FAA 2420  History of Photography</t>
  </si>
  <si>
    <t>WGS3140 Studies in Masculinity</t>
  </si>
  <si>
    <t>FAA 2450  Basic Digital Photography</t>
  </si>
  <si>
    <t>WGS3420 Gender Race and the Media</t>
  </si>
  <si>
    <t>FAA 2500  Women in Theatre (D)</t>
  </si>
  <si>
    <t>WGS3710 Gender and the Law</t>
  </si>
  <si>
    <t>FAA 2510  Acting II</t>
  </si>
  <si>
    <t>WGS3830 Gender and Global Health</t>
  </si>
  <si>
    <t>FAA 2520  Theatre History Part One: Origins to Renaissance</t>
  </si>
  <si>
    <t>FAA 2530  Theatre History Part Two: Restoration to the Present</t>
  </si>
  <si>
    <t>FAA 2540  Introduction to Playwriting</t>
  </si>
  <si>
    <t>FAA 2560  London Theatre</t>
  </si>
  <si>
    <t>FAA 2570  Technical Production for the Theatre</t>
  </si>
  <si>
    <t>FAA 2580  Design for the Theatre</t>
  </si>
  <si>
    <t>FAA 2610  The Art of Ancient Egypt, Hither Asia, and the Aegean</t>
  </si>
  <si>
    <t>FAA 2620  Classical Art</t>
  </si>
  <si>
    <t>FAA 2630  Angels and Demons: The Art of the Middle Ages</t>
  </si>
  <si>
    <t>FAA 2640W  First Light: The Beginnings of Modernism in Western Art</t>
  </si>
  <si>
    <t>FAA 2650  Artists, Princes, and Popes: From Renaissance to Reformation</t>
  </si>
  <si>
    <t>FAA 2660  The Art of the Baroque: European Art of the 17th and 18th Centuries</t>
  </si>
  <si>
    <t>FAA 2670  19th Century Art</t>
  </si>
  <si>
    <t>FAA 2680  Early 20th Century Art: The Development of Modernist Art</t>
  </si>
  <si>
    <t>FAA 2690  Modern, Postmodern, and Beyond: Art from 1945 to the Present</t>
  </si>
  <si>
    <t>FAA 2840  Digital Photography and Design</t>
  </si>
  <si>
    <t>FAA 2850  Digital Video</t>
  </si>
  <si>
    <t>FAA 2860  Electronic Publishing</t>
  </si>
  <si>
    <t>FAA 3270  Advanced Painting</t>
  </si>
  <si>
    <t>FAA 3360  Principles of Composition</t>
  </si>
  <si>
    <t>FAA 3510  Directing I</t>
  </si>
  <si>
    <t>FAA 3520  Acting III</t>
  </si>
  <si>
    <t>FAA 3620  Problems in Classical Art</t>
  </si>
  <si>
    <t>FAA 3650  The World of Michelangelo</t>
  </si>
  <si>
    <t>FAA 3680  Topics in Modern Art</t>
  </si>
  <si>
    <t>FAA 3700  Drawing and Sculpture: A Study of Form in Tuscany</t>
  </si>
  <si>
    <t>FAA 3830  Web Design</t>
  </si>
  <si>
    <t>FAA 3840  2D Web Animation</t>
  </si>
  <si>
    <t>FAA 3850  History of Graphic Design</t>
  </si>
  <si>
    <t>FAA 3860  Computer Illustration</t>
  </si>
  <si>
    <t>FAA 4820  3D Animation and Illustration</t>
  </si>
  <si>
    <t>FAA 49l0/4920  Fine Arts Internship</t>
  </si>
  <si>
    <t>WGS 2260  Southwestern Women Writers and Artists (D)</t>
  </si>
  <si>
    <t>WGS 2420  Gender, Sex, and Film (D)</t>
  </si>
  <si>
    <t>WGS 3120  Women and Film: The Politics of Representation (D)</t>
  </si>
  <si>
    <t>MUS 2301  Music Hist 1: Antiquity to Baroq</t>
  </si>
  <si>
    <t>MUS 2360  Elementary Music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</si>
</sst>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color rgb="FF000000"/>
      <name val="Arimo"/>
    </font>
    <font>
      <sz val="12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Times New Roman"/>
    </font>
    <font>
      <i/>
      <sz val="10"/>
      <color rgb="FF000000"/>
      <name val="Times New Roman"/>
    </font>
    <font>
      <sz val="10"/>
      <name val="Arimo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0"/>
      <color rgb="FFDD0806"/>
      <name val="Arimo"/>
    </font>
    <font>
      <sz val="10"/>
      <color rgb="FFFF99CC"/>
      <name val="Arimo"/>
    </font>
    <font>
      <sz val="10"/>
      <color rgb="FF00CCFF"/>
      <name val="Arimo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sz val="10"/>
      <color theme="1"/>
      <name val="Calibri"/>
    </font>
    <font>
      <sz val="10"/>
      <color rgb="FFFFFFFF"/>
      <name val="Times New Roman"/>
    </font>
    <font>
      <sz val="10"/>
      <color rgb="FFC6D9F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i/>
      <sz val="12"/>
      <color rgb="FF000000"/>
      <name val="Times New Roman"/>
    </font>
    <font>
      <i/>
      <sz val="10"/>
      <color rgb="FF000000"/>
      <name val="Arimo"/>
    </font>
    <font>
      <b/>
      <u/>
      <sz val="12"/>
      <color rgb="FF000000"/>
      <name val="Times New Roman"/>
    </font>
    <font>
      <b/>
      <sz val="10"/>
      <color rgb="FF000000"/>
      <name val="Arimo"/>
    </font>
    <font>
      <b/>
      <sz val="10"/>
      <color rgb="FF000000"/>
      <name val="Times New Roman"/>
    </font>
    <font>
      <sz val="12"/>
      <color rgb="FF000000"/>
      <name val="Arimo"/>
    </font>
    <font>
      <u/>
      <sz val="12"/>
      <color rgb="FF000000"/>
      <name val="Times New Roman"/>
    </font>
    <font>
      <sz val="12"/>
      <color rgb="FF000000"/>
      <name val="Times"/>
    </font>
    <font>
      <b/>
      <sz val="12"/>
      <color rgb="FF000000"/>
      <name val="Arial Black"/>
    </font>
    <font>
      <b/>
      <sz val="12"/>
      <color rgb="FF000000"/>
      <name val="Times"/>
    </font>
    <font>
      <i/>
      <sz val="12"/>
      <color rgb="FF000000"/>
      <name val="Times"/>
    </font>
    <font>
      <b/>
      <i/>
      <sz val="12"/>
      <color rgb="FF000000"/>
      <name val="Times"/>
    </font>
    <font>
      <b/>
      <i/>
      <sz val="24"/>
      <color rgb="FF000000"/>
      <name val="Verdana"/>
    </font>
    <font>
      <b/>
      <i/>
      <sz val="14"/>
      <color rgb="FF000000"/>
      <name val="Times New Roman"/>
    </font>
    <font>
      <b/>
      <sz val="14"/>
      <color rgb="FF000000"/>
      <name val="Arimo"/>
    </font>
    <font>
      <b/>
      <u/>
      <sz val="10"/>
      <color rgb="FF000000"/>
      <name val="Arimo"/>
    </font>
    <font>
      <b/>
      <u/>
      <sz val="10"/>
      <color theme="1"/>
      <name val="&quot;Times New Roman&quot;"/>
    </font>
    <font>
      <b/>
      <u/>
      <sz val="11"/>
      <color theme="1"/>
      <name val="&quot;Times New Roman&quot;"/>
    </font>
    <font>
      <b/>
      <u/>
      <sz val="12"/>
      <color theme="1"/>
      <name val="&quot;Times New Roman&quot;"/>
    </font>
    <font>
      <sz val="10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&quot;Times New Roman&quot;"/>
    </font>
    <font>
      <b/>
      <sz val="11"/>
      <color theme="1"/>
      <name val="&quot;Times New Roman&quot;"/>
    </font>
    <font>
      <sz val="11"/>
      <color theme="1"/>
      <name val="Calibri"/>
    </font>
    <font>
      <sz val="10"/>
      <color theme="1"/>
      <name val="Calibri"/>
    </font>
    <font>
      <sz val="12"/>
      <color rgb="FF000000"/>
      <name val="Cambria"/>
    </font>
    <font>
      <b/>
      <i/>
      <sz val="11"/>
      <color theme="1"/>
      <name val="&quot;Times New Roman&quot;"/>
    </font>
    <font>
      <b/>
      <i/>
      <sz val="12"/>
      <color rgb="FF000000"/>
      <name val="Times New Roman"/>
    </font>
    <font>
      <sz val="10"/>
      <color theme="1"/>
      <name val="Times New Roman"/>
    </font>
    <font>
      <i/>
      <sz val="1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</fills>
  <borders count="7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FFFF"/>
      </left>
      <right style="medium">
        <color rgb="FF00FFFF"/>
      </right>
      <top style="medium">
        <color rgb="FF00FFFF"/>
      </top>
      <bottom style="medium">
        <color rgb="FF00FFFF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/>
    <xf numFmtId="0" fontId="1" fillId="0" borderId="0" xfId="0" applyFont="1" applyAlignment="1">
      <alignment horizontal="right" vertical="top"/>
    </xf>
    <xf numFmtId="0" fontId="1" fillId="0" borderId="5" xfId="0" applyFont="1" applyBorder="1"/>
    <xf numFmtId="0" fontId="6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6" xfId="0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7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vertical="top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1" fillId="0" borderId="11" xfId="0" applyFont="1" applyBorder="1"/>
    <xf numFmtId="0" fontId="8" fillId="0" borderId="0" xfId="0" applyFont="1"/>
    <xf numFmtId="0" fontId="9" fillId="0" borderId="0" xfId="0" applyFont="1"/>
    <xf numFmtId="0" fontId="1" fillId="3" borderId="14" xfId="0" applyFont="1" applyFill="1" applyBorder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" fillId="0" borderId="18" xfId="0" applyFont="1" applyBorder="1"/>
    <xf numFmtId="0" fontId="1" fillId="3" borderId="0" xfId="0" applyFont="1" applyFill="1" applyAlignment="1">
      <alignment vertical="top"/>
    </xf>
    <xf numFmtId="0" fontId="15" fillId="0" borderId="0" xfId="0" applyFont="1"/>
    <xf numFmtId="0" fontId="1" fillId="0" borderId="16" xfId="0" applyFont="1" applyBorder="1"/>
    <xf numFmtId="0" fontId="1" fillId="0" borderId="19" xfId="0" applyFont="1" applyBorder="1" applyAlignment="1">
      <alignment horizontal="center" vertical="top"/>
    </xf>
    <xf numFmtId="0" fontId="16" fillId="0" borderId="20" xfId="0" applyFont="1" applyBorder="1"/>
    <xf numFmtId="0" fontId="17" fillId="0" borderId="12" xfId="0" applyFont="1" applyBorder="1"/>
    <xf numFmtId="0" fontId="1" fillId="0" borderId="21" xfId="0" applyFont="1" applyBorder="1"/>
    <xf numFmtId="0" fontId="1" fillId="0" borderId="21" xfId="0" applyFont="1" applyBorder="1" applyAlignment="1">
      <alignment vertical="top"/>
    </xf>
    <xf numFmtId="0" fontId="16" fillId="0" borderId="0" xfId="0" applyFont="1"/>
    <xf numFmtId="0" fontId="0" fillId="0" borderId="0" xfId="0" applyFont="1"/>
    <xf numFmtId="0" fontId="1" fillId="0" borderId="22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24" xfId="0" applyFont="1" applyBorder="1"/>
    <xf numFmtId="0" fontId="3" fillId="0" borderId="2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1" fillId="0" borderId="2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0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20" xfId="0" applyFont="1" applyBorder="1" applyAlignment="1">
      <alignment vertical="top"/>
    </xf>
    <xf numFmtId="0" fontId="21" fillId="0" borderId="18" xfId="0" applyFont="1" applyBorder="1"/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8" xfId="0" applyFont="1" applyBorder="1"/>
    <xf numFmtId="0" fontId="22" fillId="0" borderId="0" xfId="0" applyFont="1"/>
    <xf numFmtId="0" fontId="3" fillId="0" borderId="18" xfId="0" applyFont="1" applyBorder="1"/>
    <xf numFmtId="0" fontId="3" fillId="0" borderId="21" xfId="0" applyFont="1" applyBorder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left" vertical="top" wrapText="1"/>
    </xf>
    <xf numFmtId="0" fontId="20" fillId="0" borderId="21" xfId="0" applyFont="1" applyBorder="1"/>
    <xf numFmtId="0" fontId="25" fillId="0" borderId="0" xfId="0" applyFont="1" applyAlignment="1">
      <alignment vertical="top"/>
    </xf>
    <xf numFmtId="0" fontId="0" fillId="0" borderId="22" xfId="0" applyFont="1" applyBorder="1"/>
    <xf numFmtId="0" fontId="26" fillId="0" borderId="0" xfId="0" applyFont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1" fillId="0" borderId="33" xfId="0" applyFont="1" applyBorder="1"/>
    <xf numFmtId="0" fontId="1" fillId="0" borderId="31" xfId="0" applyFont="1" applyBorder="1"/>
    <xf numFmtId="0" fontId="2" fillId="0" borderId="31" xfId="0" applyFont="1" applyBorder="1"/>
    <xf numFmtId="0" fontId="2" fillId="0" borderId="34" xfId="0" applyFont="1" applyBorder="1"/>
    <xf numFmtId="0" fontId="27" fillId="0" borderId="0" xfId="0" applyFont="1"/>
    <xf numFmtId="0" fontId="27" fillId="0" borderId="0" xfId="0" applyFont="1" applyAlignment="1">
      <alignment wrapText="1"/>
    </xf>
    <xf numFmtId="0" fontId="25" fillId="0" borderId="0" xfId="0" applyFont="1"/>
    <xf numFmtId="0" fontId="29" fillId="0" borderId="23" xfId="0" applyFont="1" applyBorder="1" applyAlignment="1">
      <alignment horizontal="right" vertical="center" wrapText="1"/>
    </xf>
    <xf numFmtId="0" fontId="29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30" fillId="0" borderId="36" xfId="0" applyFont="1" applyBorder="1" applyAlignment="1">
      <alignment horizontal="center" vertical="center" wrapText="1"/>
    </xf>
    <xf numFmtId="0" fontId="27" fillId="0" borderId="27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37" xfId="0" applyFont="1" applyBorder="1" applyAlignment="1">
      <alignment wrapText="1"/>
    </xf>
    <xf numFmtId="0" fontId="27" fillId="0" borderId="23" xfId="0" applyFont="1" applyBorder="1" applyAlignment="1">
      <alignment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39" xfId="0" applyFont="1" applyBorder="1" applyAlignment="1">
      <alignment wrapText="1"/>
    </xf>
    <xf numFmtId="0" fontId="31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33" fillId="0" borderId="0" xfId="0" applyFont="1"/>
    <xf numFmtId="0" fontId="3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0" fontId="0" fillId="0" borderId="23" xfId="0" applyFont="1" applyBorder="1"/>
    <xf numFmtId="0" fontId="3" fillId="0" borderId="24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0" fillId="4" borderId="14" xfId="0" applyFont="1" applyFill="1" applyBorder="1"/>
    <xf numFmtId="0" fontId="21" fillId="0" borderId="0" xfId="0" applyFont="1"/>
    <xf numFmtId="0" fontId="34" fillId="0" borderId="0" xfId="0" applyFont="1"/>
    <xf numFmtId="0" fontId="1" fillId="0" borderId="39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41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31" fillId="0" borderId="0" xfId="0" applyFont="1"/>
    <xf numFmtId="0" fontId="27" fillId="0" borderId="23" xfId="0" applyFont="1" applyBorder="1"/>
    <xf numFmtId="0" fontId="1" fillId="0" borderId="41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5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1" fillId="0" borderId="54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29" fillId="0" borderId="0" xfId="0" applyFont="1"/>
    <xf numFmtId="0" fontId="1" fillId="0" borderId="56" xfId="0" applyFont="1" applyBorder="1" applyAlignment="1">
      <alignment wrapText="1"/>
    </xf>
    <xf numFmtId="0" fontId="27" fillId="0" borderId="27" xfId="0" applyFont="1" applyBorder="1"/>
    <xf numFmtId="0" fontId="1" fillId="0" borderId="57" xfId="0" applyFont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56" xfId="0" applyFont="1" applyBorder="1" applyAlignment="1">
      <alignment vertical="top" wrapText="1"/>
    </xf>
    <xf numFmtId="0" fontId="27" fillId="4" borderId="23" xfId="0" applyFont="1" applyFill="1" applyBorder="1"/>
    <xf numFmtId="0" fontId="1" fillId="0" borderId="58" xfId="0" applyFont="1" applyBorder="1" applyAlignment="1">
      <alignment horizontal="center" vertical="top" wrapText="1"/>
    </xf>
    <xf numFmtId="0" fontId="1" fillId="0" borderId="60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top" wrapText="1"/>
    </xf>
    <xf numFmtId="0" fontId="0" fillId="5" borderId="14" xfId="0" applyFont="1" applyFill="1" applyBorder="1"/>
    <xf numFmtId="0" fontId="1" fillId="0" borderId="11" xfId="0" applyFont="1" applyBorder="1" applyAlignment="1">
      <alignment vertical="top" wrapText="1"/>
    </xf>
    <xf numFmtId="0" fontId="1" fillId="6" borderId="65" xfId="0" applyFont="1" applyFill="1" applyBorder="1" applyAlignment="1">
      <alignment horizontal="center" vertical="top" wrapText="1"/>
    </xf>
    <xf numFmtId="0" fontId="1" fillId="6" borderId="66" xfId="0" applyFont="1" applyFill="1" applyBorder="1" applyAlignment="1">
      <alignment horizontal="center" vertical="top" wrapText="1"/>
    </xf>
    <xf numFmtId="9" fontId="1" fillId="0" borderId="5" xfId="0" applyNumberFormat="1" applyFont="1" applyBorder="1" applyAlignment="1">
      <alignment horizontal="center" vertical="top" wrapText="1"/>
    </xf>
    <xf numFmtId="9" fontId="1" fillId="0" borderId="43" xfId="0" applyNumberFormat="1" applyFont="1" applyBorder="1" applyAlignment="1">
      <alignment horizontal="center" vertical="top" wrapText="1"/>
    </xf>
    <xf numFmtId="9" fontId="1" fillId="0" borderId="58" xfId="0" applyNumberFormat="1" applyFont="1" applyBorder="1" applyAlignment="1">
      <alignment horizontal="center" vertical="top" wrapText="1"/>
    </xf>
    <xf numFmtId="0" fontId="30" fillId="0" borderId="0" xfId="0" applyFont="1"/>
    <xf numFmtId="0" fontId="1" fillId="0" borderId="67" xfId="0" applyFont="1" applyBorder="1" applyAlignment="1">
      <alignment horizontal="center" vertical="top" wrapText="1"/>
    </xf>
    <xf numFmtId="0" fontId="1" fillId="6" borderId="68" xfId="0" applyFont="1" applyFill="1" applyBorder="1" applyAlignment="1">
      <alignment horizontal="center" vertical="top" wrapText="1"/>
    </xf>
    <xf numFmtId="0" fontId="1" fillId="6" borderId="69" xfId="0" applyFont="1" applyFill="1" applyBorder="1" applyAlignment="1">
      <alignment vertical="top" wrapText="1"/>
    </xf>
    <xf numFmtId="9" fontId="1" fillId="0" borderId="70" xfId="0" applyNumberFormat="1" applyFont="1" applyBorder="1" applyAlignment="1">
      <alignment horizontal="center" vertical="top" wrapText="1"/>
    </xf>
    <xf numFmtId="10" fontId="1" fillId="0" borderId="70" xfId="0" applyNumberFormat="1" applyFont="1" applyBorder="1" applyAlignment="1">
      <alignment horizontal="center" vertical="top" wrapText="1"/>
    </xf>
    <xf numFmtId="0" fontId="1" fillId="6" borderId="72" xfId="0" applyFont="1" applyFill="1" applyBorder="1" applyAlignment="1">
      <alignment horizontal="center" vertical="top" wrapText="1"/>
    </xf>
    <xf numFmtId="0" fontId="1" fillId="6" borderId="73" xfId="0" applyFont="1" applyFill="1" applyBorder="1" applyAlignment="1">
      <alignment vertical="top" wrapText="1"/>
    </xf>
    <xf numFmtId="0" fontId="21" fillId="7" borderId="14" xfId="0" applyFont="1" applyFill="1" applyBorder="1"/>
    <xf numFmtId="0" fontId="27" fillId="0" borderId="23" xfId="0" applyFont="1" applyBorder="1" applyAlignment="1">
      <alignment horizontal="right"/>
    </xf>
    <xf numFmtId="0" fontId="35" fillId="0" borderId="0" xfId="0" applyFont="1"/>
    <xf numFmtId="0" fontId="36" fillId="0" borderId="0" xfId="0" applyFont="1" applyAlignment="1"/>
    <xf numFmtId="0" fontId="37" fillId="0" borderId="0" xfId="0" applyFont="1" applyAlignment="1"/>
    <xf numFmtId="0" fontId="38" fillId="0" borderId="0" xfId="0" applyFont="1" applyAlignment="1">
      <alignment vertical="top"/>
    </xf>
    <xf numFmtId="0" fontId="39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0" fontId="41" fillId="0" borderId="0" xfId="0" applyFont="1" applyAlignment="1"/>
    <xf numFmtId="0" fontId="40" fillId="0" borderId="0" xfId="0" applyFont="1"/>
    <xf numFmtId="0" fontId="40" fillId="0" borderId="0" xfId="0" applyFont="1"/>
    <xf numFmtId="0" fontId="42" fillId="0" borderId="0" xfId="0" applyFont="1" applyAlignment="1"/>
    <xf numFmtId="0" fontId="40" fillId="0" borderId="0" xfId="0" applyFont="1" applyAlignment="1"/>
    <xf numFmtId="0" fontId="43" fillId="0" borderId="0" xfId="0" applyFont="1" applyAlignment="1"/>
    <xf numFmtId="0" fontId="44" fillId="0" borderId="0" xfId="0" applyFont="1" applyAlignment="1"/>
    <xf numFmtId="0" fontId="42" fillId="0" borderId="0" xfId="0" applyFont="1" applyAlignment="1"/>
    <xf numFmtId="0" fontId="45" fillId="0" borderId="0" xfId="0" applyFont="1" applyAlignment="1"/>
    <xf numFmtId="0" fontId="46" fillId="0" borderId="0" xfId="0" applyFont="1"/>
    <xf numFmtId="0" fontId="47" fillId="0" borderId="0" xfId="0" applyFont="1" applyAlignment="1"/>
    <xf numFmtId="0" fontId="47" fillId="0" borderId="0" xfId="0" applyFont="1" applyAlignment="1"/>
    <xf numFmtId="0" fontId="41" fillId="0" borderId="0" xfId="0" applyFont="1" applyAlignment="1"/>
    <xf numFmtId="0" fontId="48" fillId="0" borderId="0" xfId="0" applyFont="1"/>
    <xf numFmtId="0" fontId="48" fillId="0" borderId="0" xfId="0" applyFont="1" applyAlignment="1"/>
    <xf numFmtId="0" fontId="1" fillId="2" borderId="2" xfId="0" applyFont="1" applyFill="1" applyBorder="1"/>
    <xf numFmtId="0" fontId="5" fillId="0" borderId="3" xfId="0" applyFont="1" applyBorder="1"/>
    <xf numFmtId="0" fontId="1" fillId="2" borderId="2" xfId="0" applyFont="1" applyFill="1" applyBorder="1" applyAlignment="1">
      <alignment horizontal="center" vertical="top"/>
    </xf>
    <xf numFmtId="0" fontId="5" fillId="0" borderId="4" xfId="0" applyFont="1" applyBorder="1"/>
    <xf numFmtId="0" fontId="28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35" xfId="0" applyFont="1" applyBorder="1"/>
    <xf numFmtId="0" fontId="5" fillId="0" borderId="31" xfId="0" applyFont="1" applyBorder="1"/>
    <xf numFmtId="0" fontId="5" fillId="0" borderId="34" xfId="0" applyFont="1" applyBorder="1"/>
    <xf numFmtId="0" fontId="27" fillId="0" borderId="40" xfId="0" applyFont="1" applyBorder="1" applyAlignment="1">
      <alignment vertical="top" wrapText="1"/>
    </xf>
    <xf numFmtId="0" fontId="5" fillId="0" borderId="41" xfId="0" applyFont="1" applyBorder="1"/>
    <xf numFmtId="0" fontId="32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43" xfId="0" applyFont="1" applyBorder="1" applyAlignment="1">
      <alignment vertical="top" wrapText="1"/>
    </xf>
    <xf numFmtId="0" fontId="5" fillId="0" borderId="42" xfId="0" applyFont="1" applyBorder="1"/>
    <xf numFmtId="0" fontId="1" fillId="0" borderId="43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5" fillId="0" borderId="13" xfId="0" applyFont="1" applyBorder="1"/>
    <xf numFmtId="0" fontId="1" fillId="0" borderId="43" xfId="0" applyFont="1" applyBorder="1" applyAlignment="1">
      <alignment horizontal="center" vertical="top" wrapText="1"/>
    </xf>
    <xf numFmtId="0" fontId="5" fillId="0" borderId="44" xfId="0" applyFont="1" applyBorder="1"/>
    <xf numFmtId="0" fontId="1" fillId="0" borderId="46" xfId="0" applyFont="1" applyBorder="1" applyAlignment="1">
      <alignment horizontal="center" wrapText="1"/>
    </xf>
    <xf numFmtId="0" fontId="5" fillId="0" borderId="47" xfId="0" applyFont="1" applyBorder="1"/>
    <xf numFmtId="0" fontId="1" fillId="0" borderId="48" xfId="0" applyFont="1" applyBorder="1" applyAlignment="1">
      <alignment horizontal="center"/>
    </xf>
    <xf numFmtId="0" fontId="5" fillId="0" borderId="49" xfId="0" applyFont="1" applyBorder="1"/>
    <xf numFmtId="0" fontId="1" fillId="0" borderId="39" xfId="0" applyFont="1" applyBorder="1" applyAlignment="1">
      <alignment horizontal="center" wrapText="1"/>
    </xf>
    <xf numFmtId="0" fontId="5" fillId="0" borderId="40" xfId="0" applyFont="1" applyBorder="1"/>
    <xf numFmtId="0" fontId="5" fillId="0" borderId="53" xfId="0" applyFont="1" applyBorder="1"/>
    <xf numFmtId="0" fontId="5" fillId="0" borderId="51" xfId="0" applyFont="1" applyBorder="1"/>
    <xf numFmtId="0" fontId="1" fillId="0" borderId="51" xfId="0" applyFont="1" applyBorder="1" applyAlignment="1">
      <alignment horizontal="center" wrapText="1"/>
    </xf>
    <xf numFmtId="0" fontId="5" fillId="0" borderId="52" xfId="0" applyFont="1" applyBorder="1"/>
    <xf numFmtId="0" fontId="1" fillId="0" borderId="48" xfId="0" applyFont="1" applyBorder="1" applyAlignment="1">
      <alignment wrapText="1"/>
    </xf>
    <xf numFmtId="0" fontId="5" fillId="0" borderId="55" xfId="0" applyFont="1" applyBorder="1"/>
    <xf numFmtId="0" fontId="1" fillId="0" borderId="50" xfId="0" applyFont="1" applyBorder="1" applyAlignment="1">
      <alignment vertical="top" wrapText="1"/>
    </xf>
    <xf numFmtId="0" fontId="5" fillId="0" borderId="59" xfId="0" applyFont="1" applyBorder="1"/>
    <xf numFmtId="0" fontId="1" fillId="0" borderId="60" xfId="0" applyFont="1" applyBorder="1" applyAlignment="1">
      <alignment vertical="top" wrapText="1"/>
    </xf>
    <xf numFmtId="0" fontId="5" fillId="0" borderId="61" xfId="0" applyFont="1" applyBorder="1"/>
    <xf numFmtId="0" fontId="5" fillId="0" borderId="62" xfId="0" applyFont="1" applyBorder="1"/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0" fontId="5" fillId="0" borderId="71" xfId="0" applyFont="1" applyBorder="1"/>
  </cellXfs>
  <cellStyles count="1">
    <cellStyle name="Normal" xfId="0" builtinId="0"/>
  </cellStyles>
  <dxfs count="73"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ill>
        <patternFill patternType="solid">
          <fgColor rgb="FFFCF305"/>
          <bgColor rgb="FFFCF305"/>
        </patternFill>
      </fill>
    </dxf>
    <dxf>
      <font>
        <u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9999FF"/>
          <bgColor rgb="FF9999FF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99FF"/>
          <bgColor rgb="FF9999FF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9999FF"/>
          <bgColor rgb="FF9999FF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171450</xdr:rowOff>
    </xdr:from>
    <xdr:ext cx="39052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924050" y="4410075"/>
          <a:ext cx="390525" cy="38100"/>
          <a:chOff x="5150738" y="3760949"/>
          <a:chExt cx="390525" cy="381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150738" y="3760949"/>
            <a:ext cx="390525" cy="38100"/>
            <a:chOff x="5150738" y="3775238"/>
            <a:chExt cx="390525" cy="95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5150738" y="3775238"/>
              <a:ext cx="390525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CxnSpPr/>
          </xdr:nvCxnSpPr>
          <xdr:spPr>
            <a:xfrm rot="10800000" flipH="1">
              <a:off x="5150738" y="3775238"/>
              <a:ext cx="390525" cy="952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3</xdr:col>
      <xdr:colOff>1562100</xdr:colOff>
      <xdr:row>11</xdr:row>
      <xdr:rowOff>171450</xdr:rowOff>
    </xdr:from>
    <xdr:ext cx="38100" cy="95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3495675" y="4410075"/>
          <a:ext cx="38100" cy="9525"/>
          <a:chOff x="5326950" y="3775238"/>
          <a:chExt cx="38100" cy="9525"/>
        </a:xfrm>
      </xdr:grpSpPr>
      <xdr:grpSp>
        <xdr:nvGrpSpPr>
          <xdr:cNvPr id="7" name="Shap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5326950" y="3775238"/>
            <a:ext cx="38100" cy="9525"/>
            <a:chOff x="5341237" y="3775238"/>
            <a:chExt cx="9525" cy="9525"/>
          </a:xfrm>
        </xdr:grpSpPr>
        <xdr:sp macro="" textlink="">
          <xdr:nvSpPr>
            <xdr:cNvPr id="8" name="Shape 4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5341237" y="3775238"/>
              <a:ext cx="9525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7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CxnSpPr/>
          </xdr:nvCxnSpPr>
          <xdr:spPr>
            <a:xfrm rot="10800000">
              <a:off x="5341237" y="3775238"/>
              <a:ext cx="9525" cy="952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4</xdr:col>
      <xdr:colOff>0</xdr:colOff>
      <xdr:row>15</xdr:row>
      <xdr:rowOff>152400</xdr:rowOff>
    </xdr:from>
    <xdr:ext cx="381000" cy="6096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3495675" y="5915025"/>
          <a:ext cx="381000" cy="609600"/>
          <a:chOff x="5155500" y="3475200"/>
          <a:chExt cx="381000" cy="609600"/>
        </a:xfrm>
      </xdr:grpSpPr>
      <xdr:grpSp>
        <xdr:nvGrpSpPr>
          <xdr:cNvPr id="11" name="Shape 8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5155500" y="3475200"/>
            <a:ext cx="381000" cy="609600"/>
            <a:chOff x="5155500" y="3479963"/>
            <a:chExt cx="381000" cy="600075"/>
          </a:xfrm>
        </xdr:grpSpPr>
        <xdr:sp macro="" textlink="">
          <xdr:nvSpPr>
            <xdr:cNvPr id="12" name="Shape 4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5155500" y="3479963"/>
              <a:ext cx="381000" cy="6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3" name="Shape 9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CxnSpPr/>
          </xdr:nvCxnSpPr>
          <xdr:spPr>
            <a:xfrm>
              <a:off x="5155500" y="3479963"/>
              <a:ext cx="381000" cy="60007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dash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5</xdr:col>
      <xdr:colOff>1476375</xdr:colOff>
      <xdr:row>9</xdr:row>
      <xdr:rowOff>361950</xdr:rowOff>
    </xdr:from>
    <xdr:ext cx="142875" cy="77152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5000625" y="3667125"/>
          <a:ext cx="142875" cy="771525"/>
          <a:chOff x="5274563" y="3394238"/>
          <a:chExt cx="142875" cy="771525"/>
        </a:xfrm>
      </xdr:grpSpPr>
      <xdr:grpSp>
        <xdr:nvGrpSpPr>
          <xdr:cNvPr id="15" name="Shape 10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5274563" y="3394238"/>
            <a:ext cx="142875" cy="771525"/>
            <a:chOff x="5279325" y="3399000"/>
            <a:chExt cx="133350" cy="762000"/>
          </a:xfrm>
        </xdr:grpSpPr>
        <xdr:sp macro="" textlink="">
          <xdr:nvSpPr>
            <xdr:cNvPr id="16" name="Shape 4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5279325" y="3399000"/>
              <a:ext cx="133350" cy="762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" name="Shape 11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CxnSpPr/>
          </xdr:nvCxnSpPr>
          <xdr:spPr>
            <a:xfrm rot="10800000" flipH="1">
              <a:off x="5279325" y="3399000"/>
              <a:ext cx="133350" cy="76200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3</xdr:col>
      <xdr:colOff>1581150</xdr:colOff>
      <xdr:row>15</xdr:row>
      <xdr:rowOff>142875</xdr:rowOff>
    </xdr:from>
    <xdr:ext cx="104775" cy="3810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495675" y="5905500"/>
          <a:ext cx="104775" cy="38100"/>
          <a:chOff x="5293613" y="3760949"/>
          <a:chExt cx="104775" cy="38100"/>
        </a:xfrm>
      </xdr:grpSpPr>
      <xdr:grpSp>
        <xdr:nvGrpSpPr>
          <xdr:cNvPr id="19" name="Shape 12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5293613" y="3760949"/>
            <a:ext cx="104775" cy="38100"/>
            <a:chOff x="5293613" y="3775238"/>
            <a:chExt cx="104775" cy="9525"/>
          </a:xfrm>
        </xdr:grpSpPr>
        <xdr:sp macro="" textlink="">
          <xdr:nvSpPr>
            <xdr:cNvPr id="20" name="Shape 4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5293613" y="3775238"/>
              <a:ext cx="104775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" name="Shape 13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CxnSpPr/>
          </xdr:nvCxnSpPr>
          <xdr:spPr>
            <a:xfrm>
              <a:off x="5293613" y="3775238"/>
              <a:ext cx="104775" cy="952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1</xdr:col>
      <xdr:colOff>590550</xdr:colOff>
      <xdr:row>13</xdr:row>
      <xdr:rowOff>361950</xdr:rowOff>
    </xdr:from>
    <xdr:ext cx="57150" cy="419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1304925" y="5362575"/>
          <a:ext cx="57150" cy="419100"/>
          <a:chOff x="5317425" y="1977871"/>
          <a:chExt cx="57150" cy="3604260"/>
        </a:xfrm>
      </xdr:grpSpPr>
      <xdr:grpSp>
        <xdr:nvGrpSpPr>
          <xdr:cNvPr id="23" name="Shape 14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pSpPr/>
        </xdr:nvGrpSpPr>
        <xdr:grpSpPr>
          <a:xfrm>
            <a:off x="5317425" y="1977871"/>
            <a:ext cx="57150" cy="3604260"/>
            <a:chOff x="5141213" y="3575213"/>
            <a:chExt cx="409575" cy="409575"/>
          </a:xfrm>
        </xdr:grpSpPr>
        <xdr:sp macro="" textlink="">
          <xdr:nvSpPr>
            <xdr:cNvPr id="24" name="Shape 4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>
            <a:xfrm>
              <a:off x="5141213" y="3756188"/>
              <a:ext cx="409575" cy="476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5" name="Shape 15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CxnSpPr/>
          </xdr:nvCxnSpPr>
          <xdr:spPr>
            <a:xfrm rot="5400000" flipH="1">
              <a:off x="5141213" y="3756188"/>
              <a:ext cx="409575" cy="4762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3</xdr:col>
      <xdr:colOff>1371600</xdr:colOff>
      <xdr:row>15</xdr:row>
      <xdr:rowOff>361950</xdr:rowOff>
    </xdr:from>
    <xdr:ext cx="76200" cy="13335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3495675" y="6124575"/>
          <a:ext cx="76200" cy="1333500"/>
          <a:chOff x="5307900" y="-9459751"/>
          <a:chExt cx="76200" cy="26479501"/>
        </a:xfrm>
      </xdr:grpSpPr>
      <xdr:grpSp>
        <xdr:nvGrpSpPr>
          <xdr:cNvPr id="27" name="Shape 1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5307900" y="-9459751"/>
            <a:ext cx="76200" cy="26479501"/>
            <a:chOff x="4684013" y="3118013"/>
            <a:chExt cx="1323975" cy="1323975"/>
          </a:xfrm>
        </xdr:grpSpPr>
        <xdr:sp macro="" textlink="">
          <xdr:nvSpPr>
            <xdr:cNvPr id="28" name="Shape 4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>
            <a:xfrm>
              <a:off x="4684013" y="3746663"/>
              <a:ext cx="1323975" cy="666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9" name="Shape 17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CxnSpPr/>
          </xdr:nvCxnSpPr>
          <xdr:spPr>
            <a:xfrm rot="-5400000" flipH="1">
              <a:off x="4684013" y="3746663"/>
              <a:ext cx="1323975" cy="6667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4</xdr:col>
      <xdr:colOff>238125</xdr:colOff>
      <xdr:row>19</xdr:row>
      <xdr:rowOff>142875</xdr:rowOff>
    </xdr:from>
    <xdr:ext cx="247650" cy="381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3733800" y="7429500"/>
          <a:ext cx="247650" cy="38100"/>
          <a:chOff x="5222175" y="3760949"/>
          <a:chExt cx="247650" cy="38100"/>
        </a:xfrm>
      </xdr:grpSpPr>
      <xdr:grpSp>
        <xdr:nvGrpSpPr>
          <xdr:cNvPr id="31" name="Shape 18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GrpSpPr/>
        </xdr:nvGrpSpPr>
        <xdr:grpSpPr>
          <a:xfrm>
            <a:off x="5222175" y="3760949"/>
            <a:ext cx="247650" cy="38100"/>
            <a:chOff x="5222175" y="3775238"/>
            <a:chExt cx="247650" cy="9525"/>
          </a:xfrm>
        </xdr:grpSpPr>
        <xdr:sp macro="" textlink="">
          <xdr:nvSpPr>
            <xdr:cNvPr id="32" name="Shape 4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/>
          </xdr:nvSpPr>
          <xdr:spPr>
            <a:xfrm>
              <a:off x="5222175" y="3775238"/>
              <a:ext cx="247650" cy="9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" name="Shape 19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CxnSpPr/>
          </xdr:nvCxnSpPr>
          <xdr:spPr>
            <a:xfrm rot="10800000" flipH="1">
              <a:off x="5222175" y="3775238"/>
              <a:ext cx="247650" cy="952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0</xdr:col>
      <xdr:colOff>657225</xdr:colOff>
      <xdr:row>16</xdr:row>
      <xdr:rowOff>171450</xdr:rowOff>
    </xdr:from>
    <xdr:ext cx="2943225" cy="6210300"/>
    <xdr:sp macro="" textlink="">
      <xdr:nvSpPr>
        <xdr:cNvPr id="34" name="Shape 2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879150" y="679613"/>
          <a:ext cx="2933700" cy="6200775"/>
        </a:xfrm>
        <a:prstGeom prst="roundRect">
          <a:avLst>
            <a:gd name="adj" fmla="val 16667"/>
          </a:avLst>
        </a:prstGeom>
        <a:noFill/>
        <a:ln w="9525" cap="flat" cmpd="sng">
          <a:solidFill>
            <a:srgbClr val="7F7F7F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1371600</xdr:colOff>
      <xdr:row>11</xdr:row>
      <xdr:rowOff>209550</xdr:rowOff>
    </xdr:from>
    <xdr:ext cx="171450" cy="1514475"/>
    <xdr:grpSp>
      <xdr:nvGrpSpPr>
        <xdr:cNvPr id="35" name="Shap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6429375" y="4448175"/>
          <a:ext cx="171450" cy="1514475"/>
          <a:chOff x="5260275" y="3022763"/>
          <a:chExt cx="171450" cy="1514475"/>
        </a:xfrm>
      </xdr:grpSpPr>
      <xdr:grpSp>
        <xdr:nvGrpSpPr>
          <xdr:cNvPr id="36" name="Shape 21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GrpSpPr/>
        </xdr:nvGrpSpPr>
        <xdr:grpSpPr>
          <a:xfrm>
            <a:off x="5260275" y="3022763"/>
            <a:ext cx="171450" cy="1514475"/>
            <a:chOff x="5265038" y="3027525"/>
            <a:chExt cx="161925" cy="1504950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/>
          </xdr:nvSpPr>
          <xdr:spPr>
            <a:xfrm>
              <a:off x="5265038" y="3027525"/>
              <a:ext cx="161925" cy="1504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" name="Shape 22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CxnSpPr/>
          </xdr:nvCxnSpPr>
          <xdr:spPr>
            <a:xfrm rot="10800000" flipH="1">
              <a:off x="5265038" y="3027525"/>
              <a:ext cx="161925" cy="150495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dash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8</xdr:col>
      <xdr:colOff>19050</xdr:colOff>
      <xdr:row>13</xdr:row>
      <xdr:rowOff>171450</xdr:rowOff>
    </xdr:from>
    <xdr:ext cx="476250" cy="762000"/>
    <xdr:grpSp>
      <xdr:nvGrpSpPr>
        <xdr:cNvPr id="39" name="Shap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6448425" y="5172075"/>
          <a:ext cx="476250" cy="762000"/>
          <a:chOff x="5107875" y="3399000"/>
          <a:chExt cx="476250" cy="762000"/>
        </a:xfrm>
      </xdr:grpSpPr>
      <xdr:grpSp>
        <xdr:nvGrpSpPr>
          <xdr:cNvPr id="40" name="Shape 23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GrpSpPr/>
        </xdr:nvGrpSpPr>
        <xdr:grpSpPr>
          <a:xfrm>
            <a:off x="5107875" y="3399000"/>
            <a:ext cx="476250" cy="762000"/>
            <a:chOff x="5112638" y="3403763"/>
            <a:chExt cx="466725" cy="752475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/>
          </xdr:nvSpPr>
          <xdr:spPr>
            <a:xfrm>
              <a:off x="5112638" y="3403763"/>
              <a:ext cx="466725" cy="752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2" name="Shape 24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CxnSpPr/>
          </xdr:nvCxnSpPr>
          <xdr:spPr>
            <a:xfrm rot="10800000" flipH="1">
              <a:off x="5112638" y="3403763"/>
              <a:ext cx="466725" cy="75247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4</xdr:col>
      <xdr:colOff>0</xdr:colOff>
      <xdr:row>11</xdr:row>
      <xdr:rowOff>276225</xdr:rowOff>
    </xdr:from>
    <xdr:ext cx="1885950" cy="1323975"/>
    <xdr:grpSp>
      <xdr:nvGrpSpPr>
        <xdr:cNvPr id="43" name="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3495675" y="4514850"/>
          <a:ext cx="1885950" cy="1323975"/>
          <a:chOff x="4403025" y="3118013"/>
          <a:chExt cx="1885950" cy="1323975"/>
        </a:xfrm>
      </xdr:grpSpPr>
      <xdr:grpSp>
        <xdr:nvGrpSpPr>
          <xdr:cNvPr id="44" name="Shape 25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GrpSpPr/>
        </xdr:nvGrpSpPr>
        <xdr:grpSpPr>
          <a:xfrm>
            <a:off x="4403025" y="3118013"/>
            <a:ext cx="1885950" cy="1323975"/>
            <a:chOff x="4403025" y="3118013"/>
            <a:chExt cx="1885950" cy="1323975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4403025" y="3118013"/>
              <a:ext cx="1885950" cy="132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6" name="Shape 26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GrpSpPr/>
          </xdr:nvGrpSpPr>
          <xdr:grpSpPr>
            <a:xfrm>
              <a:off x="4403025" y="3118013"/>
              <a:ext cx="1885950" cy="1323975"/>
              <a:chOff x="4241800" y="4076700"/>
              <a:chExt cx="2425700" cy="1333500"/>
            </a:xfrm>
          </xdr:grpSpPr>
          <xdr:sp macro="" textlink="">
            <xdr:nvSpPr>
              <xdr:cNvPr id="47" name="Shape 27">
                <a:extLst>
                  <a:ext uri="{FF2B5EF4-FFF2-40B4-BE49-F238E27FC236}">
                    <a16:creationId xmlns:a16="http://schemas.microsoft.com/office/drawing/2014/main" id="{00000000-0008-0000-0100-00002F000000}"/>
                  </a:ext>
                </a:extLst>
              </xdr:cNvPr>
              <xdr:cNvSpPr/>
            </xdr:nvSpPr>
            <xdr:spPr>
              <a:xfrm>
                <a:off x="4241800" y="4076700"/>
                <a:ext cx="2425700" cy="1333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8" name="Shape 28">
                <a:extLst>
                  <a:ext uri="{FF2B5EF4-FFF2-40B4-BE49-F238E27FC236}">
                    <a16:creationId xmlns:a16="http://schemas.microsoft.com/office/drawing/2014/main" id="{00000000-0008-0000-0100-000030000000}"/>
                  </a:ext>
                </a:extLst>
              </xdr:cNvPr>
              <xdr:cNvCxnSpPr/>
            </xdr:nvCxnSpPr>
            <xdr:spPr>
              <a:xfrm>
                <a:off x="4241800" y="4076700"/>
                <a:ext cx="2044700" cy="977900"/>
              </a:xfrm>
              <a:prstGeom prst="bentConnector3">
                <a:avLst>
                  <a:gd name="adj1" fmla="val 61785"/>
                </a:avLst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  <xdr:cxnSp macro="">
            <xdr:nvCxnSpPr>
              <xdr:cNvPr id="49" name="Shape 29">
                <a:extLst>
                  <a:ext uri="{FF2B5EF4-FFF2-40B4-BE49-F238E27FC236}">
                    <a16:creationId xmlns:a16="http://schemas.microsoft.com/office/drawing/2014/main" id="{00000000-0008-0000-0100-000031000000}"/>
                  </a:ext>
                </a:extLst>
              </xdr:cNvPr>
              <xdr:cNvCxnSpPr/>
            </xdr:nvCxnSpPr>
            <xdr:spPr>
              <a:xfrm>
                <a:off x="6261100" y="5054600"/>
                <a:ext cx="406400" cy="355600"/>
              </a:xfrm>
              <a:prstGeom prst="bentConnector3">
                <a:avLst>
                  <a:gd name="adj1" fmla="val 592015"/>
                </a:avLst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triangle" w="med" len="med"/>
              </a:ln>
            </xdr:spPr>
          </xdr:cxnSp>
        </xdr:grpSp>
      </xdr:grpSp>
    </xdr:grpSp>
    <xdr:clientData fLocksWithSheet="0"/>
  </xdr:oneCellAnchor>
  <xdr:oneCellAnchor>
    <xdr:from>
      <xdr:col>6</xdr:col>
      <xdr:colOff>190500</xdr:colOff>
      <xdr:row>2</xdr:row>
      <xdr:rowOff>-57150</xdr:rowOff>
    </xdr:from>
    <xdr:ext cx="3486150" cy="1343025"/>
    <xdr:sp macro="" textlink="">
      <xdr:nvSpPr>
        <xdr:cNvPr id="50" name="Shape 3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631500" y="3137063"/>
          <a:ext cx="3429000" cy="1285875"/>
        </a:xfrm>
        <a:prstGeom prst="rect">
          <a:avLst/>
        </a:prstGeom>
        <a:solidFill>
          <a:schemeClr val="lt1"/>
        </a:solidFill>
        <a:ln w="571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2400"/>
            <a:buFont typeface="Helvetica Neue"/>
            <a:buNone/>
          </a:pPr>
          <a:r>
            <a:rPr lang="en-US" sz="2400" b="0" i="0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BS in Mechanical  Engineering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2400"/>
            <a:buFont typeface="Helvetica Neue"/>
            <a:buNone/>
          </a:pPr>
          <a:r>
            <a:rPr lang="en-US" sz="2400" b="0" i="0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Flowchart</a:t>
          </a:r>
          <a:endParaRPr sz="1400"/>
        </a:p>
      </xdr:txBody>
    </xdr:sp>
    <xdr:clientData fLocksWithSheet="0"/>
  </xdr:oneCellAnchor>
  <xdr:oneCellAnchor>
    <xdr:from>
      <xdr:col>0</xdr:col>
      <xdr:colOff>438150</xdr:colOff>
      <xdr:row>0</xdr:row>
      <xdr:rowOff>114300</xdr:rowOff>
    </xdr:from>
    <xdr:ext cx="12934950" cy="12658725"/>
    <xdr:sp macro="" textlink="">
      <xdr:nvSpPr>
        <xdr:cNvPr id="51" name="Shape 3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0" y="0"/>
          <a:ext cx="10692000" cy="7560000"/>
        </a:xfrm>
        <a:prstGeom prst="rect">
          <a:avLst/>
        </a:prstGeom>
        <a:noFill/>
        <a:ln w="603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5</xdr:col>
      <xdr:colOff>1466850</xdr:colOff>
      <xdr:row>15</xdr:row>
      <xdr:rowOff>152400</xdr:rowOff>
    </xdr:from>
    <xdr:ext cx="142875" cy="60007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5000625" y="5915025"/>
          <a:ext cx="142875" cy="600075"/>
          <a:chOff x="5274563" y="3479963"/>
          <a:chExt cx="142875" cy="600075"/>
        </a:xfrm>
      </xdr:grpSpPr>
      <xdr:grpSp>
        <xdr:nvGrpSpPr>
          <xdr:cNvPr id="53" name="Shape 3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GrpSpPr/>
        </xdr:nvGrpSpPr>
        <xdr:grpSpPr>
          <a:xfrm>
            <a:off x="5274563" y="3479963"/>
            <a:ext cx="142875" cy="600075"/>
            <a:chOff x="5279325" y="3484725"/>
            <a:chExt cx="133350" cy="590550"/>
          </a:xfrm>
        </xdr:grpSpPr>
        <xdr:sp macro="" textlink="">
          <xdr:nvSpPr>
            <xdr:cNvPr id="54" name="Shape 4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/>
          </xdr:nvSpPr>
          <xdr:spPr>
            <a:xfrm>
              <a:off x="5279325" y="3484725"/>
              <a:ext cx="133350" cy="5905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5" name="Shape 33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CxnSpPr/>
          </xdr:nvCxnSpPr>
          <xdr:spPr>
            <a:xfrm rot="10800000" flipH="1">
              <a:off x="5279325" y="3484725"/>
              <a:ext cx="133350" cy="59055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7</xdr:col>
      <xdr:colOff>962025</xdr:colOff>
      <xdr:row>9</xdr:row>
      <xdr:rowOff>533400</xdr:rowOff>
    </xdr:from>
    <xdr:ext cx="38100" cy="129540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6343650" y="3838575"/>
          <a:ext cx="38100" cy="1295400"/>
          <a:chOff x="5326950" y="3132300"/>
          <a:chExt cx="38100" cy="1295400"/>
        </a:xfrm>
      </xdr:grpSpPr>
      <xdr:grpSp>
        <xdr:nvGrpSpPr>
          <xdr:cNvPr id="57" name="Shape 34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GrpSpPr/>
        </xdr:nvGrpSpPr>
        <xdr:grpSpPr>
          <a:xfrm>
            <a:off x="5326950" y="3132300"/>
            <a:ext cx="38100" cy="1295400"/>
            <a:chOff x="5341238" y="3132300"/>
            <a:chExt cx="9525" cy="1295400"/>
          </a:xfrm>
        </xdr:grpSpPr>
        <xdr:sp macro="" textlink="">
          <xdr:nvSpPr>
            <xdr:cNvPr id="58" name="Shape 4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5341238" y="3132300"/>
              <a:ext cx="9525" cy="1295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9" name="Shape 35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CxnSpPr/>
          </xdr:nvCxnSpPr>
          <xdr:spPr>
            <a:xfrm flipH="1">
              <a:off x="5341238" y="3132300"/>
              <a:ext cx="9525" cy="129540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dash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10</xdr:col>
      <xdr:colOff>0</xdr:colOff>
      <xdr:row>18</xdr:row>
      <xdr:rowOff>161925</xdr:rowOff>
    </xdr:from>
    <xdr:ext cx="400050" cy="190500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7858125" y="7067550"/>
          <a:ext cx="400050" cy="190500"/>
          <a:chOff x="5145975" y="3684750"/>
          <a:chExt cx="400050" cy="190500"/>
        </a:xfrm>
      </xdr:grpSpPr>
      <xdr:grpSp>
        <xdr:nvGrpSpPr>
          <xdr:cNvPr id="61" name="Shape 36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GrpSpPr/>
        </xdr:nvGrpSpPr>
        <xdr:grpSpPr>
          <a:xfrm>
            <a:off x="5145975" y="3684750"/>
            <a:ext cx="400050" cy="190500"/>
            <a:chOff x="5150738" y="3684750"/>
            <a:chExt cx="390525" cy="190500"/>
          </a:xfrm>
        </xdr:grpSpPr>
        <xdr:sp macro="" textlink="">
          <xdr:nvSpPr>
            <xdr:cNvPr id="62" name="Shape 4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SpPr/>
          </xdr:nvSpPr>
          <xdr:spPr>
            <a:xfrm>
              <a:off x="5150738" y="3684750"/>
              <a:ext cx="390525" cy="190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3" name="Shape 37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CxnSpPr/>
          </xdr:nvCxnSpPr>
          <xdr:spPr>
            <a:xfrm rot="10800000" flipH="1">
              <a:off x="5150738" y="3684750"/>
              <a:ext cx="390525" cy="19050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10</xdr:col>
      <xdr:colOff>57150</xdr:colOff>
      <xdr:row>8</xdr:row>
      <xdr:rowOff>314325</xdr:rowOff>
    </xdr:from>
    <xdr:ext cx="333375" cy="3048000"/>
    <xdr:grpSp>
      <xdr:nvGrpSpPr>
        <xdr:cNvPr id="64" name="Shape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/>
      </xdr:nvGrpSpPr>
      <xdr:grpSpPr>
        <a:xfrm>
          <a:off x="7915275" y="3200400"/>
          <a:ext cx="333375" cy="3048000"/>
          <a:chOff x="5179313" y="2256000"/>
          <a:chExt cx="333375" cy="3048000"/>
        </a:xfrm>
      </xdr:grpSpPr>
      <xdr:grpSp>
        <xdr:nvGrpSpPr>
          <xdr:cNvPr id="65" name="Shape 38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GrpSpPr/>
        </xdr:nvGrpSpPr>
        <xdr:grpSpPr>
          <a:xfrm>
            <a:off x="5179313" y="2256000"/>
            <a:ext cx="333375" cy="3048000"/>
            <a:chOff x="5184075" y="2260763"/>
            <a:chExt cx="323850" cy="3038475"/>
          </a:xfrm>
        </xdr:grpSpPr>
        <xdr:sp macro="" textlink="">
          <xdr:nvSpPr>
            <xdr:cNvPr id="66" name="Shape 4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SpPr/>
          </xdr:nvSpPr>
          <xdr:spPr>
            <a:xfrm>
              <a:off x="5184075" y="2260763"/>
              <a:ext cx="323850" cy="3038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7" name="Shape 39">
              <a:extLst>
                <a:ext uri="{FF2B5EF4-FFF2-40B4-BE49-F238E27FC236}">
                  <a16:creationId xmlns:a16="http://schemas.microsoft.com/office/drawing/2014/main" id="{00000000-0008-0000-0100-000043000000}"/>
                </a:ext>
              </a:extLst>
            </xdr:cNvPr>
            <xdr:cNvCxnSpPr/>
          </xdr:nvCxnSpPr>
          <xdr:spPr>
            <a:xfrm rot="10800000" flipH="1">
              <a:off x="5184075" y="2260763"/>
              <a:ext cx="323850" cy="303847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10</xdr:col>
      <xdr:colOff>152400</xdr:colOff>
      <xdr:row>10</xdr:row>
      <xdr:rowOff>333375</xdr:rowOff>
    </xdr:from>
    <xdr:ext cx="238125" cy="278130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pSpPr/>
      </xdr:nvGrpSpPr>
      <xdr:grpSpPr>
        <a:xfrm>
          <a:off x="8010525" y="4191000"/>
          <a:ext cx="238125" cy="2781300"/>
          <a:chOff x="5226938" y="2389350"/>
          <a:chExt cx="238125" cy="2781300"/>
        </a:xfrm>
      </xdr:grpSpPr>
      <xdr:grpSp>
        <xdr:nvGrpSpPr>
          <xdr:cNvPr id="69" name="Shape 40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GrpSpPr/>
        </xdr:nvGrpSpPr>
        <xdr:grpSpPr>
          <a:xfrm>
            <a:off x="5226938" y="2389350"/>
            <a:ext cx="238125" cy="2781300"/>
            <a:chOff x="5231700" y="2394113"/>
            <a:chExt cx="228600" cy="2771775"/>
          </a:xfrm>
        </xdr:grpSpPr>
        <xdr:sp macro="" textlink="">
          <xdr:nvSpPr>
            <xdr:cNvPr id="70" name="Shape 4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SpPr/>
          </xdr:nvSpPr>
          <xdr:spPr>
            <a:xfrm>
              <a:off x="5231700" y="2394113"/>
              <a:ext cx="228600" cy="27717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1" name="Shape 41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CxnSpPr/>
          </xdr:nvCxnSpPr>
          <xdr:spPr>
            <a:xfrm rot="10800000" flipH="1">
              <a:off x="5231700" y="2394113"/>
              <a:ext cx="228600" cy="277177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6</xdr:col>
      <xdr:colOff>19050</xdr:colOff>
      <xdr:row>18</xdr:row>
      <xdr:rowOff>66675</xdr:rowOff>
    </xdr:from>
    <xdr:ext cx="2971800" cy="295275"/>
    <xdr:grpSp>
      <xdr:nvGrpSpPr>
        <xdr:cNvPr id="72" name="Shape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5019675" y="6972300"/>
          <a:ext cx="2971800" cy="295275"/>
          <a:chOff x="3860100" y="3632363"/>
          <a:chExt cx="2971800" cy="295275"/>
        </a:xfrm>
      </xdr:grpSpPr>
      <xdr:grpSp>
        <xdr:nvGrpSpPr>
          <xdr:cNvPr id="73" name="Shape 4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GrpSpPr/>
        </xdr:nvGrpSpPr>
        <xdr:grpSpPr>
          <a:xfrm>
            <a:off x="3860100" y="3632363"/>
            <a:ext cx="2971800" cy="295275"/>
            <a:chOff x="3864863" y="3637125"/>
            <a:chExt cx="2962275" cy="285750"/>
          </a:xfrm>
        </xdr:grpSpPr>
        <xdr:sp macro="" textlink="">
          <xdr:nvSpPr>
            <xdr:cNvPr id="74" name="Shape 4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SpPr/>
          </xdr:nvSpPr>
          <xdr:spPr>
            <a:xfrm>
              <a:off x="3864863" y="3637125"/>
              <a:ext cx="2962275" cy="285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5" name="Shape 43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:cNvPr>
            <xdr:cNvCxnSpPr/>
          </xdr:nvCxnSpPr>
          <xdr:spPr>
            <a:xfrm rot="10800000" flipH="1">
              <a:off x="3864863" y="3637125"/>
              <a:ext cx="2962275" cy="285750"/>
            </a:xfrm>
            <a:prstGeom prst="bentConnector3">
              <a:avLst>
                <a:gd name="adj1" fmla="val 6301"/>
              </a:avLst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5</xdr:col>
      <xdr:colOff>1143000</xdr:colOff>
      <xdr:row>16</xdr:row>
      <xdr:rowOff>95250</xdr:rowOff>
    </xdr:from>
    <xdr:ext cx="2914650" cy="571500"/>
    <xdr:grpSp>
      <xdr:nvGrpSpPr>
        <xdr:cNvPr id="76" name="Shape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/>
      </xdr:nvGrpSpPr>
      <xdr:grpSpPr>
        <a:xfrm>
          <a:off x="5000625" y="6238875"/>
          <a:ext cx="2914650" cy="571500"/>
          <a:chOff x="3888675" y="3494250"/>
          <a:chExt cx="2914650" cy="571500"/>
        </a:xfrm>
      </xdr:grpSpPr>
      <xdr:grpSp>
        <xdr:nvGrpSpPr>
          <xdr:cNvPr id="77" name="Shape 44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GrpSpPr/>
        </xdr:nvGrpSpPr>
        <xdr:grpSpPr>
          <a:xfrm>
            <a:off x="3888675" y="3494250"/>
            <a:ext cx="2914650" cy="571500"/>
            <a:chOff x="3893438" y="3494250"/>
            <a:chExt cx="2905125" cy="571500"/>
          </a:xfrm>
        </xdr:grpSpPr>
        <xdr:sp macro="" textlink="">
          <xdr:nvSpPr>
            <xdr:cNvPr id="78" name="Shape 4">
              <a:extLst>
                <a:ext uri="{FF2B5EF4-FFF2-40B4-BE49-F238E27FC236}">
                  <a16:creationId xmlns:a16="http://schemas.microsoft.com/office/drawing/2014/main" id="{00000000-0008-0000-0100-00004E000000}"/>
                </a:ext>
              </a:extLst>
            </xdr:cNvPr>
            <xdr:cNvSpPr/>
          </xdr:nvSpPr>
          <xdr:spPr>
            <a:xfrm>
              <a:off x="3893438" y="3494250"/>
              <a:ext cx="2905125" cy="571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9" name="Shape 45">
              <a:extLst>
                <a:ext uri="{FF2B5EF4-FFF2-40B4-BE49-F238E27FC236}">
                  <a16:creationId xmlns:a16="http://schemas.microsoft.com/office/drawing/2014/main" id="{00000000-0008-0000-0100-00004F000000}"/>
                </a:ext>
              </a:extLst>
            </xdr:cNvPr>
            <xdr:cNvCxnSpPr/>
          </xdr:nvCxnSpPr>
          <xdr:spPr>
            <a:xfrm rot="10800000" flipH="1">
              <a:off x="3893438" y="3494250"/>
              <a:ext cx="2905125" cy="571500"/>
            </a:xfrm>
            <a:prstGeom prst="straightConnector1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590550</xdr:colOff>
      <xdr:row>51</xdr:row>
      <xdr:rowOff>104775</xdr:rowOff>
    </xdr:from>
    <xdr:ext cx="257175" cy="200025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5222175" y="3684750"/>
          <a:ext cx="2476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√</a:t>
          </a:r>
          <a:endParaRPr sz="1400"/>
        </a:p>
      </xdr:txBody>
    </xdr:sp>
    <xdr:clientData fLocksWithSheet="0"/>
  </xdr:oneCellAnchor>
  <xdr:oneCellAnchor>
    <xdr:from>
      <xdr:col>25</xdr:col>
      <xdr:colOff>552450</xdr:colOff>
      <xdr:row>63</xdr:row>
      <xdr:rowOff>123825</xdr:rowOff>
    </xdr:from>
    <xdr:ext cx="266700" cy="180975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5217413" y="3694275"/>
          <a:ext cx="257175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√</a:t>
          </a:r>
          <a:endParaRPr sz="1400"/>
        </a:p>
      </xdr:txBody>
    </xdr:sp>
    <xdr:clientData fLocksWithSheet="0"/>
  </xdr:oneCellAnchor>
  <xdr:oneCellAnchor>
    <xdr:from>
      <xdr:col>25</xdr:col>
      <xdr:colOff>590550</xdr:colOff>
      <xdr:row>66</xdr:row>
      <xdr:rowOff>133350</xdr:rowOff>
    </xdr:from>
    <xdr:ext cx="257175" cy="200025"/>
    <xdr:sp macro="" textlink="">
      <xdr:nvSpPr>
        <xdr:cNvPr id="48" name="Shape 48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5222175" y="3684750"/>
          <a:ext cx="2476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√</a:t>
          </a:r>
          <a:endParaRPr sz="1400"/>
        </a:p>
      </xdr:txBody>
    </xdr:sp>
    <xdr:clientData fLocksWithSheet="0"/>
  </xdr:oneCellAnchor>
  <xdr:oneCellAnchor>
    <xdr:from>
      <xdr:col>25</xdr:col>
      <xdr:colOff>590550</xdr:colOff>
      <xdr:row>67</xdr:row>
      <xdr:rowOff>142875</xdr:rowOff>
    </xdr:from>
    <xdr:ext cx="266700" cy="190500"/>
    <xdr:sp macro="" textlink="">
      <xdr:nvSpPr>
        <xdr:cNvPr id="49" name="Shape 49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5217413" y="3689513"/>
          <a:ext cx="2571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√</a:t>
          </a:r>
          <a:endParaRPr sz="1400"/>
        </a:p>
      </xdr:txBody>
    </xdr:sp>
    <xdr:clientData fLocksWithSheet="0"/>
  </xdr:oneCellAnchor>
  <xdr:oneCellAnchor>
    <xdr:from>
      <xdr:col>25</xdr:col>
      <xdr:colOff>590550</xdr:colOff>
      <xdr:row>70</xdr:row>
      <xdr:rowOff>142875</xdr:rowOff>
    </xdr:from>
    <xdr:ext cx="257175" cy="190500"/>
    <xdr:sp macro="" textlink="">
      <xdr:nvSpPr>
        <xdr:cNvPr id="50" name="Shape 5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5222175" y="3689513"/>
          <a:ext cx="2476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√</a:t>
          </a:r>
          <a:endParaRPr sz="1400"/>
        </a:p>
      </xdr:txBody>
    </xdr:sp>
    <xdr:clientData fLocksWithSheet="0"/>
  </xdr:oneCellAnchor>
  <xdr:oneCellAnchor>
    <xdr:from>
      <xdr:col>25</xdr:col>
      <xdr:colOff>619125</xdr:colOff>
      <xdr:row>71</xdr:row>
      <xdr:rowOff>142875</xdr:rowOff>
    </xdr:from>
    <xdr:ext cx="257175" cy="190500"/>
    <xdr:sp macro="" textlink="">
      <xdr:nvSpPr>
        <xdr:cNvPr id="51" name="Shape 5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5222175" y="3689513"/>
          <a:ext cx="2476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√</a:t>
          </a:r>
          <a:endParaRPr sz="1400"/>
        </a:p>
      </xdr:txBody>
    </xdr:sp>
    <xdr:clientData fLocksWithSheet="0"/>
  </xdr:oneCellAnchor>
  <xdr:oneCellAnchor>
    <xdr:from>
      <xdr:col>25</xdr:col>
      <xdr:colOff>590550</xdr:colOff>
      <xdr:row>72</xdr:row>
      <xdr:rowOff>133350</xdr:rowOff>
    </xdr:from>
    <xdr:ext cx="257175" cy="200025"/>
    <xdr:sp macro="" textlink="">
      <xdr:nvSpPr>
        <xdr:cNvPr id="52" name="Shape 5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5222175" y="3684750"/>
          <a:ext cx="2476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√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2571750</xdr:colOff>
      <xdr:row>0</xdr:row>
      <xdr:rowOff>0</xdr:rowOff>
    </xdr:from>
    <xdr:ext cx="3028950" cy="514350"/>
    <xdr:sp macro="" textlink="">
      <xdr:nvSpPr>
        <xdr:cNvPr id="53" name="Shape 5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836288" y="3527588"/>
          <a:ext cx="3019425" cy="5048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Note:  Feb 5, 2020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Kathy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please updated these electives based on the most recent approved lists.  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01"/>
  <sheetViews>
    <sheetView tabSelected="1" workbookViewId="0">
      <selection activeCell="I37" sqref="I37"/>
    </sheetView>
  </sheetViews>
  <sheetFormatPr defaultColWidth="14.42578125" defaultRowHeight="15" customHeight="1"/>
  <cols>
    <col min="1" max="1" width="17.28515625" customWidth="1"/>
    <col min="2" max="2" width="22.42578125" customWidth="1"/>
    <col min="3" max="3" width="4.7109375" customWidth="1"/>
    <col min="4" max="4" width="3.7109375" customWidth="1"/>
    <col min="5" max="5" width="5.7109375" customWidth="1"/>
    <col min="6" max="6" width="10.7109375" customWidth="1"/>
    <col min="7" max="7" width="2.7109375" customWidth="1"/>
    <col min="8" max="8" width="16.7109375" customWidth="1"/>
    <col min="9" max="9" width="28.28515625" customWidth="1"/>
    <col min="10" max="11" width="3.7109375" customWidth="1"/>
    <col min="12" max="12" width="3.85546875" customWidth="1"/>
    <col min="13" max="13" width="4.7109375" customWidth="1"/>
    <col min="14" max="14" width="15.7109375" customWidth="1"/>
    <col min="15" max="15" width="22.42578125" customWidth="1"/>
    <col min="16" max="16" width="11.42578125" customWidth="1"/>
    <col min="17" max="17" width="15.42578125" customWidth="1"/>
    <col min="18" max="18" width="11.42578125" customWidth="1"/>
    <col min="19" max="19" width="15.42578125" customWidth="1"/>
    <col min="20" max="28" width="11.42578125" customWidth="1"/>
    <col min="29" max="29" width="4.28515625" customWidth="1"/>
    <col min="30" max="30" width="11.42578125" customWidth="1"/>
    <col min="31" max="33" width="2.7109375" customWidth="1"/>
    <col min="34" max="41" width="11.42578125" customWidth="1"/>
  </cols>
  <sheetData>
    <row r="1" spans="1:13" ht="15.75" customHeight="1">
      <c r="A1" s="1"/>
      <c r="B1" s="1"/>
      <c r="C1" s="2"/>
      <c r="D1" s="2"/>
      <c r="E1" s="3" t="s">
        <v>0</v>
      </c>
      <c r="F1" s="3"/>
      <c r="G1" s="4"/>
      <c r="H1" s="1"/>
      <c r="I1" s="5"/>
      <c r="J1" s="3"/>
      <c r="K1" s="1"/>
      <c r="L1" s="1"/>
    </row>
    <row r="2" spans="1:13" ht="15.75" customHeight="1">
      <c r="A2" s="1"/>
      <c r="B2" s="1"/>
      <c r="C2" s="2"/>
      <c r="D2" s="2"/>
      <c r="E2" s="3" t="s">
        <v>1</v>
      </c>
      <c r="F2" s="3"/>
      <c r="G2" s="4"/>
      <c r="H2" s="1"/>
      <c r="I2" s="1"/>
      <c r="J2" s="3"/>
      <c r="K2" s="1"/>
      <c r="L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 t="s">
        <v>2</v>
      </c>
      <c r="J3" s="6"/>
      <c r="K3" s="1"/>
      <c r="L3" s="1"/>
    </row>
    <row r="4" spans="1:13" ht="17.25" customHeight="1">
      <c r="A4" s="7" t="s">
        <v>3</v>
      </c>
      <c r="B4" s="8"/>
      <c r="C4" s="1" t="s">
        <v>4</v>
      </c>
      <c r="D4" s="210"/>
      <c r="E4" s="211"/>
      <c r="F4" s="4" t="s">
        <v>5</v>
      </c>
      <c r="G4" s="210"/>
      <c r="H4" s="211"/>
      <c r="I4" s="9" t="s">
        <v>6</v>
      </c>
      <c r="J4" s="212"/>
      <c r="K4" s="213"/>
      <c r="L4" s="211"/>
    </row>
    <row r="5" spans="1:13" ht="10.5" customHeight="1">
      <c r="A5" s="1"/>
      <c r="B5" s="1"/>
      <c r="C5" s="1"/>
      <c r="D5" s="1"/>
      <c r="E5" s="1"/>
      <c r="F5" s="1"/>
      <c r="G5" s="1"/>
      <c r="H5" s="1"/>
      <c r="I5" s="1"/>
      <c r="J5" s="6"/>
      <c r="K5" s="1"/>
      <c r="L5" s="1"/>
    </row>
    <row r="6" spans="1:13" ht="15.75" customHeight="1">
      <c r="A6" s="10"/>
      <c r="B6" s="11" t="s">
        <v>7</v>
      </c>
      <c r="C6" s="12"/>
      <c r="D6" s="12"/>
      <c r="E6" s="12"/>
      <c r="F6" s="13"/>
      <c r="G6" s="14"/>
      <c r="H6" s="13"/>
      <c r="I6" s="11" t="s">
        <v>8</v>
      </c>
      <c r="J6" s="12"/>
      <c r="K6" s="13"/>
      <c r="L6" s="15"/>
    </row>
    <row r="7" spans="1:13" ht="15.75" customHeight="1">
      <c r="A7" s="16"/>
      <c r="B7" s="17"/>
      <c r="C7" s="18"/>
      <c r="D7" s="18"/>
      <c r="E7" s="18"/>
      <c r="F7" s="19" t="s">
        <v>9</v>
      </c>
      <c r="G7" s="20"/>
      <c r="H7" s="21"/>
      <c r="I7" s="17"/>
      <c r="J7" s="18"/>
      <c r="K7" s="21"/>
      <c r="L7" s="22"/>
    </row>
    <row r="8" spans="1:13" ht="15.75" customHeight="1">
      <c r="A8" s="23" t="s">
        <v>10</v>
      </c>
      <c r="B8" s="4" t="s">
        <v>11</v>
      </c>
      <c r="C8" s="6">
        <v>4</v>
      </c>
      <c r="D8" s="24" t="s">
        <v>2</v>
      </c>
      <c r="E8" s="2"/>
      <c r="F8" s="6" t="s">
        <v>2</v>
      </c>
      <c r="G8" s="4"/>
      <c r="H8" s="4" t="s">
        <v>12</v>
      </c>
      <c r="I8" s="4" t="s">
        <v>13</v>
      </c>
      <c r="J8" s="6">
        <v>4</v>
      </c>
      <c r="K8" s="24"/>
      <c r="L8" s="25"/>
    </row>
    <row r="9" spans="1:13" ht="15.75" customHeight="1">
      <c r="A9" s="26" t="s">
        <v>14</v>
      </c>
      <c r="B9" s="4" t="s">
        <v>15</v>
      </c>
      <c r="C9" s="6">
        <v>4</v>
      </c>
      <c r="D9" s="24" t="s">
        <v>2</v>
      </c>
      <c r="E9" s="2" t="s">
        <v>2</v>
      </c>
      <c r="F9" s="6" t="s">
        <v>2</v>
      </c>
      <c r="G9" s="4"/>
      <c r="H9" s="4" t="s">
        <v>16</v>
      </c>
      <c r="I9" s="4" t="s">
        <v>17</v>
      </c>
      <c r="J9" s="6">
        <v>4</v>
      </c>
      <c r="K9" s="24"/>
      <c r="L9" s="25" t="s">
        <v>2</v>
      </c>
      <c r="M9" s="27"/>
    </row>
    <row r="10" spans="1:13" ht="15.75" customHeight="1">
      <c r="A10" s="23" t="s">
        <v>18</v>
      </c>
      <c r="B10" s="4" t="s">
        <v>19</v>
      </c>
      <c r="C10" s="6">
        <v>4</v>
      </c>
      <c r="D10" s="24" t="s">
        <v>2</v>
      </c>
      <c r="E10" s="2" t="s">
        <v>2</v>
      </c>
      <c r="F10" s="6"/>
      <c r="G10" s="4"/>
      <c r="H10" s="1" t="s">
        <v>20</v>
      </c>
      <c r="I10" s="4" t="s">
        <v>21</v>
      </c>
      <c r="J10" s="6">
        <v>4</v>
      </c>
      <c r="K10" s="24"/>
      <c r="L10" s="25" t="s">
        <v>2</v>
      </c>
      <c r="M10" s="28"/>
    </row>
    <row r="11" spans="1:13" ht="15.75" customHeight="1">
      <c r="A11" s="23" t="s">
        <v>22</v>
      </c>
      <c r="B11" s="4" t="s">
        <v>23</v>
      </c>
      <c r="C11" s="6">
        <v>4</v>
      </c>
      <c r="D11" s="24" t="s">
        <v>2</v>
      </c>
      <c r="E11" s="2" t="s">
        <v>2</v>
      </c>
      <c r="F11" s="6"/>
      <c r="G11" s="4"/>
      <c r="H11" s="4" t="s">
        <v>24</v>
      </c>
      <c r="I11" s="29" t="s">
        <v>25</v>
      </c>
      <c r="J11" s="6">
        <v>4</v>
      </c>
      <c r="K11" s="24"/>
      <c r="L11" s="25" t="s">
        <v>2</v>
      </c>
      <c r="M11" s="30"/>
    </row>
    <row r="12" spans="1:13" ht="15.75" customHeight="1">
      <c r="A12" s="23" t="s">
        <v>26</v>
      </c>
      <c r="B12" s="4" t="s">
        <v>27</v>
      </c>
      <c r="C12" s="6">
        <v>0</v>
      </c>
      <c r="D12" s="31"/>
      <c r="E12" s="32" t="s">
        <v>2</v>
      </c>
      <c r="F12" s="6"/>
      <c r="G12" s="4"/>
      <c r="H12" s="4" t="s">
        <v>28</v>
      </c>
      <c r="I12" s="4" t="s">
        <v>2</v>
      </c>
      <c r="J12" s="6"/>
      <c r="K12" s="31"/>
      <c r="L12" s="33"/>
    </row>
    <row r="13" spans="1:13" ht="15.75" customHeight="1">
      <c r="A13" s="34" t="s">
        <v>2</v>
      </c>
      <c r="B13" s="35"/>
      <c r="C13" s="36">
        <f>SUM(C8:C12)</f>
        <v>16</v>
      </c>
      <c r="D13" s="37"/>
      <c r="E13" s="37"/>
      <c r="F13" s="36"/>
      <c r="G13" s="35"/>
      <c r="H13" s="35" t="s">
        <v>29</v>
      </c>
      <c r="I13" s="35"/>
      <c r="J13" s="36">
        <f>SUM(J8:J12)</f>
        <v>16</v>
      </c>
      <c r="K13" s="37"/>
      <c r="L13" s="38"/>
    </row>
    <row r="14" spans="1:13" ht="12" customHeight="1">
      <c r="A14" s="26"/>
      <c r="B14" s="1"/>
      <c r="C14" s="1"/>
      <c r="D14" s="6"/>
      <c r="E14" s="6" t="s">
        <v>30</v>
      </c>
      <c r="F14" s="6"/>
      <c r="G14" s="4"/>
      <c r="H14" s="1"/>
      <c r="I14" s="1"/>
      <c r="J14" s="1"/>
      <c r="K14" s="6"/>
      <c r="L14" s="39" t="s">
        <v>30</v>
      </c>
    </row>
    <row r="15" spans="1:13" ht="16.5" customHeight="1">
      <c r="A15" s="16"/>
      <c r="B15" s="21"/>
      <c r="C15" s="21"/>
      <c r="D15" s="40"/>
      <c r="E15" s="40"/>
      <c r="F15" s="18" t="s">
        <v>31</v>
      </c>
      <c r="G15" s="20"/>
      <c r="H15" s="21"/>
      <c r="I15" s="21"/>
      <c r="J15" s="21"/>
      <c r="K15" s="40"/>
      <c r="L15" s="41"/>
    </row>
    <row r="16" spans="1:13" ht="15" customHeight="1">
      <c r="A16" s="26" t="s">
        <v>32</v>
      </c>
      <c r="B16" s="4" t="s">
        <v>33</v>
      </c>
      <c r="C16" s="6">
        <v>4</v>
      </c>
      <c r="D16" s="24"/>
      <c r="E16" s="2" t="s">
        <v>2</v>
      </c>
      <c r="F16" s="6" t="s">
        <v>34</v>
      </c>
      <c r="G16" s="4"/>
      <c r="H16" s="1" t="s">
        <v>35</v>
      </c>
      <c r="I16" s="4" t="s">
        <v>36</v>
      </c>
      <c r="J16" s="6">
        <v>4</v>
      </c>
      <c r="K16" s="24"/>
      <c r="L16" s="25" t="s">
        <v>2</v>
      </c>
    </row>
    <row r="17" spans="1:12" ht="15.75" customHeight="1">
      <c r="A17" s="23" t="s">
        <v>37</v>
      </c>
      <c r="B17" s="4" t="s">
        <v>38</v>
      </c>
      <c r="C17" s="6">
        <v>4</v>
      </c>
      <c r="D17" s="24"/>
      <c r="E17" s="2" t="s">
        <v>2</v>
      </c>
      <c r="F17" s="6" t="s">
        <v>2</v>
      </c>
      <c r="G17" s="4"/>
      <c r="H17" s="1" t="s">
        <v>39</v>
      </c>
      <c r="I17" s="4" t="s">
        <v>40</v>
      </c>
      <c r="J17" s="6">
        <v>4</v>
      </c>
      <c r="K17" s="24"/>
      <c r="L17" s="25" t="s">
        <v>2</v>
      </c>
    </row>
    <row r="18" spans="1:12" ht="15.75" customHeight="1">
      <c r="A18" s="26" t="s">
        <v>41</v>
      </c>
      <c r="B18" s="4" t="s">
        <v>42</v>
      </c>
      <c r="C18" s="6">
        <v>4</v>
      </c>
      <c r="D18" s="24"/>
      <c r="E18" s="2"/>
      <c r="F18" s="6"/>
      <c r="G18" s="4"/>
      <c r="H18" s="1" t="s">
        <v>43</v>
      </c>
      <c r="I18" s="4" t="s">
        <v>44</v>
      </c>
      <c r="J18" s="6">
        <v>4</v>
      </c>
      <c r="K18" s="24"/>
      <c r="L18" s="25" t="s">
        <v>2</v>
      </c>
    </row>
    <row r="19" spans="1:12" ht="15.75" customHeight="1">
      <c r="A19" s="26" t="s">
        <v>45</v>
      </c>
      <c r="B19" s="4" t="s">
        <v>46</v>
      </c>
      <c r="C19" s="6">
        <v>4</v>
      </c>
      <c r="D19" s="24"/>
      <c r="E19" s="2" t="s">
        <v>2</v>
      </c>
      <c r="F19" s="6" t="s">
        <v>2</v>
      </c>
      <c r="G19" s="4"/>
      <c r="H19" s="1" t="s">
        <v>47</v>
      </c>
      <c r="I19" s="4" t="s">
        <v>48</v>
      </c>
      <c r="J19" s="6">
        <v>4</v>
      </c>
      <c r="K19" s="24"/>
      <c r="L19" s="25" t="s">
        <v>2</v>
      </c>
    </row>
    <row r="20" spans="1:12" ht="15.75" customHeight="1">
      <c r="A20" s="23" t="s">
        <v>49</v>
      </c>
      <c r="B20" s="4" t="s">
        <v>50</v>
      </c>
      <c r="C20" s="6"/>
      <c r="D20" s="31"/>
      <c r="E20" s="31"/>
      <c r="F20" s="6"/>
      <c r="G20" s="4"/>
      <c r="H20" s="4"/>
      <c r="I20" s="4"/>
      <c r="J20" s="6"/>
      <c r="K20" s="31"/>
      <c r="L20" s="42"/>
    </row>
    <row r="21" spans="1:12" ht="15" customHeight="1">
      <c r="A21" s="34" t="s">
        <v>2</v>
      </c>
      <c r="B21" s="35"/>
      <c r="C21" s="36">
        <f>SUM(C16:C20)</f>
        <v>16</v>
      </c>
      <c r="D21" s="37"/>
      <c r="E21" s="37"/>
      <c r="F21" s="36"/>
      <c r="G21" s="35"/>
      <c r="H21" s="35" t="s">
        <v>2</v>
      </c>
      <c r="I21" s="35"/>
      <c r="J21" s="36">
        <f>SUM(J16:J20)</f>
        <v>16</v>
      </c>
      <c r="K21" s="37"/>
      <c r="L21" s="38"/>
    </row>
    <row r="22" spans="1:12" ht="15" customHeight="1">
      <c r="A22" s="26"/>
      <c r="B22" s="4"/>
      <c r="C22" s="1"/>
      <c r="D22" s="6"/>
      <c r="E22" s="6" t="s">
        <v>30</v>
      </c>
      <c r="F22" s="6"/>
      <c r="G22" s="4"/>
      <c r="H22" s="1"/>
      <c r="I22" s="4"/>
      <c r="J22" s="1"/>
      <c r="K22" s="6"/>
      <c r="L22" s="39" t="s">
        <v>30</v>
      </c>
    </row>
    <row r="23" spans="1:12" ht="12.75" customHeight="1">
      <c r="A23" s="16"/>
      <c r="B23" s="20"/>
      <c r="C23" s="21"/>
      <c r="D23" s="40"/>
      <c r="E23" s="40"/>
      <c r="F23" s="18" t="s">
        <v>51</v>
      </c>
      <c r="G23" s="20"/>
      <c r="H23" s="21"/>
      <c r="I23" s="20"/>
      <c r="J23" s="21"/>
      <c r="K23" s="40"/>
      <c r="L23" s="41"/>
    </row>
    <row r="24" spans="1:12" ht="15.75" customHeight="1">
      <c r="A24" s="23" t="s">
        <v>52</v>
      </c>
      <c r="B24" s="4" t="s">
        <v>53</v>
      </c>
      <c r="C24" s="6">
        <v>4</v>
      </c>
      <c r="D24" s="24"/>
      <c r="E24" s="2"/>
      <c r="F24" s="6"/>
      <c r="G24" s="1"/>
      <c r="H24" s="4" t="s">
        <v>54</v>
      </c>
      <c r="I24" s="4" t="s">
        <v>55</v>
      </c>
      <c r="J24" s="6">
        <v>4</v>
      </c>
      <c r="K24" s="24"/>
      <c r="L24" s="25"/>
    </row>
    <row r="25" spans="1:12" ht="15.75" customHeight="1">
      <c r="A25" s="43" t="s">
        <v>56</v>
      </c>
      <c r="B25" s="4" t="s">
        <v>57</v>
      </c>
      <c r="C25" s="6">
        <v>4</v>
      </c>
      <c r="D25" s="24"/>
      <c r="E25" s="2"/>
      <c r="F25" s="6"/>
      <c r="G25" s="1"/>
      <c r="H25" s="4" t="s">
        <v>58</v>
      </c>
      <c r="I25" s="4" t="s">
        <v>59</v>
      </c>
      <c r="J25" s="6">
        <v>4</v>
      </c>
      <c r="K25" s="24"/>
      <c r="L25" s="25"/>
    </row>
    <row r="26" spans="1:12" ht="15.75" customHeight="1">
      <c r="A26" s="23" t="s">
        <v>60</v>
      </c>
      <c r="B26" s="4" t="s">
        <v>61</v>
      </c>
      <c r="C26" s="6">
        <v>2</v>
      </c>
      <c r="D26" s="24"/>
      <c r="E26" s="2"/>
      <c r="F26" s="6"/>
      <c r="G26" s="1"/>
      <c r="H26" s="26" t="s">
        <v>62</v>
      </c>
      <c r="I26" s="29" t="s">
        <v>25</v>
      </c>
      <c r="J26" s="6">
        <v>4</v>
      </c>
      <c r="K26" s="24"/>
      <c r="L26" s="25"/>
    </row>
    <row r="27" spans="1:12" ht="15.75" customHeight="1">
      <c r="A27" s="23" t="s">
        <v>63</v>
      </c>
      <c r="B27" s="4" t="s">
        <v>64</v>
      </c>
      <c r="C27" s="6">
        <v>2</v>
      </c>
      <c r="D27" s="24"/>
      <c r="E27" s="2"/>
      <c r="F27" s="6"/>
      <c r="G27" s="1"/>
      <c r="H27" s="1" t="s">
        <v>65</v>
      </c>
      <c r="I27" s="29" t="s">
        <v>25</v>
      </c>
      <c r="J27" s="6">
        <v>4</v>
      </c>
      <c r="K27" s="24"/>
      <c r="L27" s="25"/>
    </row>
    <row r="28" spans="1:12" ht="15.75" customHeight="1">
      <c r="A28" s="1" t="s">
        <v>66</v>
      </c>
      <c r="B28" s="44" t="s">
        <v>67</v>
      </c>
      <c r="C28" s="6">
        <v>4</v>
      </c>
      <c r="D28" s="24"/>
      <c r="E28" s="2" t="s">
        <v>2</v>
      </c>
      <c r="F28" s="2"/>
      <c r="G28" s="1"/>
      <c r="H28" s="4" t="s">
        <v>34</v>
      </c>
      <c r="I28" s="45"/>
      <c r="J28" s="6" t="s">
        <v>2</v>
      </c>
      <c r="K28" s="24" t="s">
        <v>2</v>
      </c>
      <c r="L28" s="25" t="s">
        <v>2</v>
      </c>
    </row>
    <row r="29" spans="1:12" ht="15.75" customHeight="1">
      <c r="A29" s="4" t="s">
        <v>68</v>
      </c>
      <c r="D29" s="31"/>
      <c r="E29" s="31"/>
      <c r="F29" s="6"/>
      <c r="G29" s="1"/>
      <c r="H29" s="1" t="s">
        <v>69</v>
      </c>
      <c r="I29" s="4"/>
      <c r="J29" s="6"/>
      <c r="K29" s="2"/>
      <c r="L29" s="42"/>
    </row>
    <row r="30" spans="1:12" ht="15" customHeight="1">
      <c r="A30" s="34" t="s">
        <v>2</v>
      </c>
      <c r="B30" s="35"/>
      <c r="C30" s="36">
        <v>16</v>
      </c>
      <c r="D30" s="37"/>
      <c r="E30" s="37"/>
      <c r="F30" s="36"/>
      <c r="G30" s="46"/>
      <c r="H30" s="35" t="s">
        <v>2</v>
      </c>
      <c r="I30" s="35"/>
      <c r="J30" s="36">
        <f>SUM(J24:J29)</f>
        <v>16</v>
      </c>
      <c r="K30" s="37"/>
      <c r="L30" s="39" t="s">
        <v>30</v>
      </c>
    </row>
    <row r="31" spans="1:12" ht="12.75" customHeight="1">
      <c r="A31" s="26"/>
      <c r="B31" s="1"/>
      <c r="C31" s="1"/>
      <c r="D31" s="6"/>
      <c r="E31" s="6" t="s">
        <v>30</v>
      </c>
      <c r="F31" s="6"/>
      <c r="G31" s="1"/>
      <c r="H31" s="1"/>
      <c r="I31" s="1"/>
      <c r="J31" s="1"/>
      <c r="K31" s="47" t="s">
        <v>30</v>
      </c>
      <c r="L31" s="41"/>
    </row>
    <row r="32" spans="1:12" ht="16.5" customHeight="1">
      <c r="A32" s="16"/>
      <c r="B32" s="21"/>
      <c r="C32" s="21"/>
      <c r="D32" s="40"/>
      <c r="E32" s="40"/>
      <c r="F32" s="18" t="s">
        <v>70</v>
      </c>
      <c r="G32" s="21"/>
      <c r="H32" s="21"/>
      <c r="I32" s="21"/>
      <c r="J32" s="21"/>
      <c r="K32" s="6"/>
      <c r="L32" s="48"/>
    </row>
    <row r="33" spans="1:41" ht="15.75" customHeight="1">
      <c r="A33" s="23" t="s">
        <v>71</v>
      </c>
      <c r="B33" s="4" t="s">
        <v>72</v>
      </c>
      <c r="C33" s="6">
        <v>4</v>
      </c>
      <c r="D33" s="24" t="s">
        <v>2</v>
      </c>
      <c r="E33" s="2"/>
      <c r="F33" s="6"/>
      <c r="G33" s="1"/>
      <c r="H33" s="4" t="s">
        <v>71</v>
      </c>
      <c r="I33" s="4" t="s">
        <v>73</v>
      </c>
      <c r="J33" s="6">
        <v>4</v>
      </c>
      <c r="K33" s="49"/>
      <c r="L33" s="25"/>
    </row>
    <row r="34" spans="1:41" ht="15.75" customHeight="1">
      <c r="A34" s="50" t="s">
        <v>74</v>
      </c>
      <c r="B34" s="1" t="s">
        <v>72</v>
      </c>
      <c r="C34" s="6">
        <v>4</v>
      </c>
      <c r="D34" s="24"/>
      <c r="E34" s="2"/>
      <c r="F34" s="6"/>
      <c r="G34" s="1"/>
      <c r="H34" s="4" t="s">
        <v>74</v>
      </c>
      <c r="I34" s="4" t="s">
        <v>72</v>
      </c>
      <c r="J34" s="6">
        <v>4</v>
      </c>
      <c r="K34" s="49"/>
      <c r="L34" s="25"/>
    </row>
    <row r="35" spans="1:41" ht="15.75" customHeight="1">
      <c r="A35" s="51" t="s">
        <v>75</v>
      </c>
      <c r="B35" s="4" t="s">
        <v>76</v>
      </c>
      <c r="C35" s="6">
        <v>4</v>
      </c>
      <c r="D35" s="24"/>
      <c r="E35" s="52" t="s">
        <v>77</v>
      </c>
      <c r="F35" s="6"/>
      <c r="G35" s="1"/>
      <c r="H35" s="4" t="s">
        <v>80</v>
      </c>
      <c r="I35" s="4" t="s">
        <v>81</v>
      </c>
      <c r="J35" s="6">
        <v>2</v>
      </c>
      <c r="K35" s="49"/>
      <c r="L35" s="25"/>
    </row>
    <row r="36" spans="1:41" ht="15.75" customHeight="1">
      <c r="A36" s="51" t="s">
        <v>78</v>
      </c>
      <c r="B36" s="4" t="s">
        <v>79</v>
      </c>
      <c r="C36" s="6">
        <v>2</v>
      </c>
      <c r="D36" s="24"/>
      <c r="E36" s="52"/>
      <c r="F36" s="6"/>
      <c r="G36" s="1"/>
      <c r="H36" s="4" t="s">
        <v>2</v>
      </c>
      <c r="I36" s="4" t="s">
        <v>2</v>
      </c>
      <c r="J36" s="6" t="s">
        <v>2</v>
      </c>
      <c r="K36" s="49"/>
      <c r="L36" s="25" t="s">
        <v>2</v>
      </c>
    </row>
    <row r="37" spans="1:41" ht="15.75" customHeight="1">
      <c r="A37" s="23" t="s">
        <v>82</v>
      </c>
      <c r="B37" s="29" t="s">
        <v>25</v>
      </c>
      <c r="C37" s="6">
        <v>4</v>
      </c>
      <c r="D37" s="24" t="s">
        <v>2</v>
      </c>
      <c r="E37" s="2" t="s">
        <v>2</v>
      </c>
      <c r="F37" s="6"/>
      <c r="G37" s="1"/>
      <c r="H37" s="4" t="s">
        <v>82</v>
      </c>
      <c r="I37" s="29" t="s">
        <v>25</v>
      </c>
      <c r="J37" s="6">
        <v>4</v>
      </c>
      <c r="K37" s="24" t="s">
        <v>2</v>
      </c>
      <c r="L37" s="25"/>
    </row>
    <row r="38" spans="1:41" ht="15.75" customHeight="1">
      <c r="A38" s="50"/>
      <c r="B38" s="4"/>
      <c r="C38" s="6"/>
      <c r="D38" s="2"/>
      <c r="E38" s="2"/>
      <c r="F38" s="6"/>
      <c r="G38" s="1"/>
      <c r="H38" s="4"/>
      <c r="I38" s="1"/>
      <c r="J38" s="6"/>
      <c r="K38" s="2"/>
      <c r="L38" s="2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ht="15.75" customHeight="1">
      <c r="A39" s="4" t="s">
        <v>2</v>
      </c>
      <c r="B39" s="4"/>
      <c r="C39" s="6">
        <v>18</v>
      </c>
      <c r="D39" s="2"/>
      <c r="E39" s="2"/>
      <c r="F39" s="6"/>
      <c r="G39" s="1"/>
      <c r="H39" s="4" t="s">
        <v>2</v>
      </c>
      <c r="I39" s="4"/>
      <c r="J39" s="6">
        <v>15</v>
      </c>
      <c r="K39" s="2"/>
      <c r="L39" s="54"/>
    </row>
    <row r="40" spans="1:41" ht="15.75" customHeight="1">
      <c r="A40" s="23"/>
      <c r="B40" s="4"/>
      <c r="C40" s="6"/>
      <c r="D40" s="31"/>
      <c r="E40" s="2"/>
      <c r="F40" s="6"/>
      <c r="G40" s="1"/>
      <c r="H40" s="4"/>
      <c r="I40" s="4"/>
      <c r="J40" s="4"/>
      <c r="K40" s="31"/>
      <c r="L40" s="55"/>
    </row>
    <row r="41" spans="1:41" ht="15.75" customHeight="1">
      <c r="A41" s="23" t="s">
        <v>83</v>
      </c>
      <c r="B41" s="56"/>
      <c r="C41" s="6"/>
      <c r="D41" s="31"/>
      <c r="E41" s="31"/>
      <c r="F41" s="57" t="s">
        <v>84</v>
      </c>
      <c r="G41" s="1"/>
      <c r="H41" s="56"/>
      <c r="I41" s="4"/>
      <c r="J41" s="58"/>
      <c r="K41" s="31"/>
      <c r="L41" s="55"/>
    </row>
    <row r="42" spans="1:41" ht="15.75" customHeight="1">
      <c r="A42" s="4" t="s">
        <v>85</v>
      </c>
      <c r="B42" s="56"/>
      <c r="C42" s="6"/>
      <c r="D42" s="6"/>
      <c r="E42" s="6"/>
      <c r="F42" s="9" t="s">
        <v>86</v>
      </c>
      <c r="G42" s="1"/>
      <c r="H42" s="56"/>
      <c r="I42" s="58" t="s">
        <v>87</v>
      </c>
      <c r="J42" s="6"/>
      <c r="K42" s="31"/>
      <c r="L42" s="59"/>
    </row>
    <row r="43" spans="1:41" ht="15.75" customHeight="1">
      <c r="A43" s="34"/>
      <c r="B43" s="35"/>
      <c r="C43" s="36"/>
      <c r="D43" s="36"/>
      <c r="E43" s="31"/>
      <c r="F43" s="57"/>
      <c r="G43" s="1"/>
      <c r="H43" s="2"/>
      <c r="I43" s="60"/>
      <c r="J43" s="6"/>
      <c r="K43" s="31"/>
      <c r="L43" s="61"/>
      <c r="O43" s="62"/>
    </row>
    <row r="44" spans="1:41" ht="16.5" customHeight="1">
      <c r="A44" s="63" t="s">
        <v>88</v>
      </c>
      <c r="B44" s="64"/>
      <c r="C44" s="64"/>
      <c r="D44" s="64"/>
      <c r="E44" s="47"/>
      <c r="F44" s="65"/>
      <c r="G44" s="66"/>
      <c r="H44" s="67" t="s">
        <v>89</v>
      </c>
      <c r="I44" s="35"/>
      <c r="J44" s="68"/>
      <c r="K44" s="68"/>
      <c r="L44" s="69"/>
    </row>
    <row r="45" spans="1:41" ht="15.75" customHeight="1">
      <c r="A45" s="70" t="s">
        <v>90</v>
      </c>
      <c r="B45" s="71"/>
      <c r="C45" s="71"/>
      <c r="D45" s="71"/>
      <c r="E45" s="72"/>
      <c r="F45" s="73"/>
      <c r="G45" s="74"/>
      <c r="H45" s="75"/>
      <c r="I45" s="4"/>
      <c r="J45" s="4"/>
      <c r="K45" s="76"/>
      <c r="L45" s="77"/>
    </row>
    <row r="46" spans="1:41" ht="15.75" customHeight="1">
      <c r="A46" s="78" t="s">
        <v>91</v>
      </c>
      <c r="C46" s="79"/>
      <c r="D46" s="79"/>
      <c r="E46" s="79"/>
      <c r="F46" s="80"/>
      <c r="G46" s="50"/>
      <c r="H46" s="1" t="s">
        <v>92</v>
      </c>
      <c r="I46" s="4"/>
      <c r="J46" s="4"/>
      <c r="K46" s="76"/>
      <c r="L46" s="81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</row>
    <row r="47" spans="1:41" ht="16.5" customHeight="1">
      <c r="A47" s="83" t="s">
        <v>93</v>
      </c>
      <c r="C47" s="79"/>
      <c r="D47" s="79"/>
      <c r="E47" s="79"/>
      <c r="F47" s="80"/>
      <c r="G47" s="50"/>
      <c r="H47" s="84" t="s">
        <v>94</v>
      </c>
      <c r="I47" s="4"/>
      <c r="J47" s="4"/>
      <c r="K47" s="76"/>
      <c r="L47" s="81"/>
      <c r="M47" s="53"/>
    </row>
    <row r="48" spans="1:41" ht="12" customHeight="1">
      <c r="A48" s="85" t="s">
        <v>95</v>
      </c>
      <c r="B48" s="4"/>
      <c r="C48" s="79"/>
      <c r="D48" s="79"/>
      <c r="E48" s="79"/>
      <c r="F48" s="80"/>
      <c r="G48" s="86"/>
      <c r="H48" s="1" t="s">
        <v>96</v>
      </c>
      <c r="I48" s="4"/>
      <c r="J48" s="4"/>
      <c r="K48" s="76"/>
      <c r="L48" s="81"/>
      <c r="M48" s="82"/>
    </row>
    <row r="49" spans="1:41" ht="13.5" customHeight="1">
      <c r="A49" s="85" t="s">
        <v>97</v>
      </c>
      <c r="B49" s="87"/>
      <c r="C49" s="88"/>
      <c r="D49" s="88"/>
      <c r="E49" s="79"/>
      <c r="F49" s="80"/>
      <c r="G49" s="89"/>
      <c r="H49" s="1" t="s">
        <v>98</v>
      </c>
      <c r="I49" s="4"/>
      <c r="J49" s="4"/>
      <c r="K49" s="76"/>
      <c r="L49" s="81"/>
    </row>
    <row r="50" spans="1:41" ht="15.75" customHeight="1">
      <c r="A50" s="83"/>
      <c r="B50" s="53"/>
      <c r="C50" s="79"/>
      <c r="D50" s="79"/>
      <c r="E50" s="88"/>
      <c r="F50" s="80"/>
      <c r="G50" s="50"/>
      <c r="H50" s="1" t="s">
        <v>99</v>
      </c>
      <c r="I50" s="4"/>
      <c r="J50" s="4"/>
      <c r="K50" s="76"/>
      <c r="L50" s="81"/>
    </row>
    <row r="51" spans="1:41" ht="15.75" customHeight="1">
      <c r="A51" s="43" t="s">
        <v>100</v>
      </c>
      <c r="C51" s="79"/>
      <c r="D51" s="79"/>
      <c r="E51" s="79"/>
      <c r="F51" s="80"/>
      <c r="G51" s="50"/>
      <c r="H51" s="1" t="s">
        <v>101</v>
      </c>
      <c r="I51" s="4"/>
      <c r="J51" s="4"/>
      <c r="K51" s="76"/>
      <c r="L51" s="81"/>
      <c r="AI51" s="90"/>
      <c r="AJ51" s="90"/>
      <c r="AK51" s="90"/>
      <c r="AL51" s="90"/>
      <c r="AM51" s="90"/>
      <c r="AN51" s="90"/>
      <c r="AO51" s="90"/>
    </row>
    <row r="52" spans="1:41" ht="15.75" customHeight="1">
      <c r="A52" s="83" t="s">
        <v>2</v>
      </c>
      <c r="B52" s="45" t="s">
        <v>2</v>
      </c>
      <c r="C52" s="79" t="s">
        <v>2</v>
      </c>
      <c r="D52" s="79"/>
      <c r="E52" s="79" t="s">
        <v>2</v>
      </c>
      <c r="F52" s="80"/>
      <c r="G52" s="89"/>
      <c r="H52" s="1" t="s">
        <v>102</v>
      </c>
      <c r="I52" s="2"/>
      <c r="J52" s="4"/>
      <c r="K52" s="76"/>
      <c r="L52" s="81"/>
      <c r="AF52" s="82"/>
      <c r="AG52" s="82"/>
      <c r="AH52" s="82"/>
      <c r="AI52" s="82"/>
      <c r="AJ52" s="82"/>
      <c r="AK52" s="82"/>
      <c r="AL52" s="82"/>
      <c r="AM52" s="82"/>
      <c r="AN52" s="82"/>
      <c r="AO52" s="82"/>
    </row>
    <row r="53" spans="1:41" ht="15.75" customHeight="1">
      <c r="A53" s="83"/>
      <c r="B53" s="53"/>
      <c r="C53" s="53"/>
      <c r="D53" s="53"/>
      <c r="E53" s="79"/>
      <c r="F53" s="80"/>
      <c r="G53" s="50"/>
      <c r="H53" s="84" t="s">
        <v>103</v>
      </c>
      <c r="I53" s="4"/>
      <c r="J53" s="4"/>
      <c r="K53" s="76"/>
      <c r="L53" s="81"/>
      <c r="M53" s="90"/>
      <c r="AF53" s="82"/>
      <c r="AG53" s="82"/>
      <c r="AH53" s="82"/>
      <c r="AI53" s="82"/>
      <c r="AJ53" s="82"/>
      <c r="AK53" s="82"/>
      <c r="AL53" s="82"/>
      <c r="AM53" s="82"/>
      <c r="AN53" s="82"/>
      <c r="AO53" s="82"/>
    </row>
    <row r="54" spans="1:41" ht="15.75" customHeight="1">
      <c r="A54" s="83"/>
      <c r="B54" s="53"/>
      <c r="C54" s="53"/>
      <c r="D54" s="53"/>
      <c r="E54" s="53"/>
      <c r="F54" s="91"/>
      <c r="G54" s="50"/>
      <c r="H54" s="92" t="s">
        <v>104</v>
      </c>
      <c r="I54" s="1"/>
      <c r="J54" s="4"/>
      <c r="K54" s="76"/>
      <c r="L54" s="81"/>
      <c r="M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</row>
    <row r="55" spans="1:41" ht="12" customHeight="1">
      <c r="A55" s="83"/>
      <c r="B55" s="53"/>
      <c r="C55" s="53"/>
      <c r="D55" s="53"/>
      <c r="E55" s="53"/>
      <c r="F55" s="91"/>
      <c r="G55" s="50"/>
      <c r="H55" s="1" t="s">
        <v>105</v>
      </c>
      <c r="J55" s="2"/>
      <c r="K55" s="76"/>
      <c r="L55" s="81"/>
      <c r="M55" s="82"/>
    </row>
    <row r="56" spans="1:41" ht="12" customHeight="1">
      <c r="A56" s="83"/>
      <c r="B56" s="53"/>
      <c r="C56" s="53"/>
      <c r="D56" s="53"/>
      <c r="E56" s="53"/>
      <c r="F56" s="91"/>
      <c r="G56" s="50"/>
      <c r="H56" s="1" t="s">
        <v>106</v>
      </c>
      <c r="J56" s="2"/>
      <c r="K56" s="76"/>
      <c r="L56" s="81"/>
      <c r="M56" s="82"/>
    </row>
    <row r="57" spans="1:41" ht="12" customHeight="1">
      <c r="A57" s="83"/>
      <c r="B57" s="53"/>
      <c r="C57" s="53"/>
      <c r="D57" s="53"/>
      <c r="E57" s="53"/>
      <c r="F57" s="91"/>
      <c r="G57" s="89"/>
      <c r="H57" s="1" t="s">
        <v>107</v>
      </c>
      <c r="J57" s="4"/>
      <c r="K57" s="76"/>
      <c r="L57" s="81"/>
      <c r="M57" s="82"/>
    </row>
    <row r="58" spans="1:41" ht="12" customHeight="1">
      <c r="A58" s="83"/>
      <c r="B58" s="53"/>
      <c r="C58" s="53"/>
      <c r="D58" s="53"/>
      <c r="E58" s="53"/>
      <c r="F58" s="91"/>
      <c r="G58" s="50"/>
      <c r="H58" s="1" t="s">
        <v>108</v>
      </c>
      <c r="I58" s="1"/>
      <c r="J58" s="4"/>
      <c r="K58" s="76"/>
      <c r="L58" s="81"/>
      <c r="M58" s="82"/>
    </row>
    <row r="59" spans="1:41" ht="12" customHeight="1">
      <c r="A59" s="83"/>
      <c r="B59" s="53"/>
      <c r="C59" s="53"/>
      <c r="D59" s="53"/>
      <c r="E59" s="53"/>
      <c r="F59" s="91"/>
      <c r="G59" s="89"/>
      <c r="H59" s="1" t="s">
        <v>109</v>
      </c>
      <c r="I59" s="1"/>
      <c r="J59" s="4"/>
      <c r="K59" s="76"/>
      <c r="L59" s="25"/>
      <c r="M59" s="82"/>
    </row>
    <row r="60" spans="1:41" ht="12" customHeight="1">
      <c r="A60" s="83"/>
      <c r="B60" s="53"/>
      <c r="C60" s="53"/>
      <c r="D60" s="53"/>
      <c r="E60" s="53"/>
      <c r="F60" s="91"/>
      <c r="G60" s="50"/>
      <c r="H60" s="1"/>
      <c r="J60" s="1"/>
      <c r="K60" s="76"/>
      <c r="L60" s="25"/>
      <c r="M60" s="82"/>
    </row>
    <row r="61" spans="1:41" ht="12" customHeight="1">
      <c r="A61" s="83"/>
      <c r="B61" s="53"/>
      <c r="C61" s="53"/>
      <c r="D61" s="53"/>
      <c r="E61" s="53"/>
      <c r="F61" s="91"/>
      <c r="G61" s="89"/>
      <c r="H61" s="1" t="s">
        <v>110</v>
      </c>
      <c r="J61" s="1"/>
      <c r="K61" s="76"/>
      <c r="L61" s="25"/>
    </row>
    <row r="62" spans="1:41" ht="12" customHeight="1">
      <c r="A62" s="83"/>
      <c r="B62" s="53"/>
      <c r="C62" s="53"/>
      <c r="D62" s="53"/>
      <c r="E62" s="53"/>
      <c r="F62" s="91"/>
      <c r="G62" s="89"/>
      <c r="J62" s="1"/>
      <c r="K62" s="2"/>
      <c r="L62" s="25"/>
    </row>
    <row r="63" spans="1:41" ht="12" customHeight="1">
      <c r="A63" s="93"/>
      <c r="B63" s="94"/>
      <c r="C63" s="94"/>
      <c r="D63" s="94"/>
      <c r="E63" s="94"/>
      <c r="F63" s="95"/>
      <c r="G63" s="96"/>
      <c r="H63" s="97"/>
      <c r="I63" s="97"/>
      <c r="J63" s="97"/>
      <c r="K63" s="98"/>
      <c r="L63" s="99"/>
    </row>
    <row r="64" spans="1:41" ht="12" customHeight="1">
      <c r="A64" s="2"/>
      <c r="B64" s="2"/>
      <c r="C64" s="2"/>
      <c r="D64" s="2"/>
      <c r="E64" s="2"/>
      <c r="F64" s="2"/>
      <c r="G64" s="1"/>
      <c r="H64" s="1"/>
      <c r="I64" s="1"/>
      <c r="J64" s="1"/>
      <c r="K64" s="2"/>
      <c r="L64" s="2"/>
    </row>
    <row r="65" spans="7:10" ht="12" customHeight="1">
      <c r="G65" s="100"/>
      <c r="H65" s="100"/>
      <c r="I65" s="100"/>
      <c r="J65" s="100"/>
    </row>
    <row r="66" spans="7:10" ht="12" customHeight="1"/>
    <row r="67" spans="7:10" ht="12" customHeight="1"/>
    <row r="68" spans="7:10" ht="12" customHeight="1"/>
    <row r="69" spans="7:10" ht="12" customHeight="1"/>
    <row r="70" spans="7:10" ht="12" customHeight="1"/>
    <row r="71" spans="7:10" ht="12" customHeight="1"/>
    <row r="72" spans="7:10" ht="12" customHeight="1"/>
    <row r="73" spans="7:10" ht="12" customHeight="1"/>
    <row r="74" spans="7:10" ht="12" customHeight="1"/>
    <row r="75" spans="7:10" ht="12" customHeight="1"/>
    <row r="76" spans="7:10" ht="12" customHeight="1"/>
    <row r="77" spans="7:10" ht="12" customHeight="1"/>
    <row r="78" spans="7:10" ht="12" customHeight="1"/>
    <row r="79" spans="7:10" ht="12" customHeight="1"/>
    <row r="80" spans="7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3">
    <mergeCell ref="D4:E4"/>
    <mergeCell ref="G4:H4"/>
    <mergeCell ref="J4:L4"/>
  </mergeCells>
  <conditionalFormatting sqref="L32">
    <cfRule type="expression" dxfId="72" priority="1" stopIfTrue="1">
      <formula>$K$33=1</formula>
    </cfRule>
  </conditionalFormatting>
  <conditionalFormatting sqref="E35:E36">
    <cfRule type="expression" dxfId="71" priority="2" stopIfTrue="1">
      <formula>$D$35=1</formula>
    </cfRule>
  </conditionalFormatting>
  <conditionalFormatting sqref="D9">
    <cfRule type="expression" dxfId="70" priority="3" stopIfTrue="1">
      <formula>OR(AND($D$9&lt;&gt;1,$K$9=1),AND($D$9&lt;&gt;1,$K$10=1))</formula>
    </cfRule>
  </conditionalFormatting>
  <conditionalFormatting sqref="K8">
    <cfRule type="expression" dxfId="69" priority="4" stopIfTrue="1">
      <formula>AND($K$8=1,$K$9&lt;&gt;1)</formula>
    </cfRule>
  </conditionalFormatting>
  <conditionalFormatting sqref="K9">
    <cfRule type="expression" dxfId="68" priority="5" stopIfTrue="1">
      <formula>AND($K$9=1,$D$9&lt;&gt;1)</formula>
    </cfRule>
  </conditionalFormatting>
  <conditionalFormatting sqref="K9">
    <cfRule type="expression" dxfId="67" priority="6" stopIfTrue="1">
      <formula>OR(AND($K$9&lt;&gt;1,$D$18=1),AND($K$9&lt;&gt;1,$K$16=1))</formula>
    </cfRule>
  </conditionalFormatting>
  <conditionalFormatting sqref="K9">
    <cfRule type="expression" dxfId="66" priority="7" stopIfTrue="1">
      <formula>AND($K$9&lt;&gt;1,$K$8=1)</formula>
    </cfRule>
  </conditionalFormatting>
  <conditionalFormatting sqref="D16">
    <cfRule type="expression" dxfId="65" priority="8" stopIfTrue="1">
      <formula>AND($D$16=1,$K$10&lt;&gt;1)</formula>
    </cfRule>
  </conditionalFormatting>
  <conditionalFormatting sqref="D16">
    <cfRule type="expression" dxfId="64" priority="9" stopIfTrue="1">
      <formula>AND($D$16&lt;&gt;1,$K$16=1)</formula>
    </cfRule>
  </conditionalFormatting>
  <conditionalFormatting sqref="D17">
    <cfRule type="expression" dxfId="63" priority="10" stopIfTrue="1">
      <formula>AND($K$10&lt;&gt;1,$D$17=1)</formula>
    </cfRule>
  </conditionalFormatting>
  <conditionalFormatting sqref="D18">
    <cfRule type="expression" dxfId="62" priority="11" stopIfTrue="1">
      <formula>AND($D$18=1,$K$9&lt;&gt;1)</formula>
    </cfRule>
  </conditionalFormatting>
  <conditionalFormatting sqref="D18">
    <cfRule type="expression" dxfId="61" priority="12" stopIfTrue="1">
      <formula>AND($D$18&lt;&gt;1,$K$17=1)</formula>
    </cfRule>
  </conditionalFormatting>
  <conditionalFormatting sqref="D18">
    <cfRule type="expression" dxfId="60" priority="13" stopIfTrue="1">
      <formula>AND($D$18&lt;&gt;1,$K$18=1)</formula>
    </cfRule>
  </conditionalFormatting>
  <conditionalFormatting sqref="D24">
    <cfRule type="expression" dxfId="59" priority="14" stopIfTrue="1">
      <formula>AND($K$24=1,$D$24&lt;&gt;1)</formula>
    </cfRule>
  </conditionalFormatting>
  <conditionalFormatting sqref="D24">
    <cfRule type="expression" dxfId="58" priority="15" stopIfTrue="1">
      <formula>AND($D$24=1,$K$16&lt;&gt;1)</formula>
    </cfRule>
  </conditionalFormatting>
  <conditionalFormatting sqref="D25">
    <cfRule type="expression" dxfId="57" priority="16" stopIfTrue="1">
      <formula>OR(AND($D$25=1,$K$17&lt;&gt;1),AND($D$25=1,$K$18))</formula>
    </cfRule>
  </conditionalFormatting>
  <conditionalFormatting sqref="D26:D27">
    <cfRule type="expression" dxfId="56" priority="17" stopIfTrue="1">
      <formula>AND($D$26&lt;&gt;1,$K$26=1)</formula>
    </cfRule>
  </conditionalFormatting>
  <conditionalFormatting sqref="D26:D27">
    <cfRule type="expression" dxfId="55" priority="18" stopIfTrue="1">
      <formula>AND($D$26=1,$K$10&lt;&gt;1)</formula>
    </cfRule>
  </conditionalFormatting>
  <conditionalFormatting sqref="K24">
    <cfRule type="expression" dxfId="54" priority="19" stopIfTrue="1">
      <formula>AND($K$24=1,$D$24&lt;&gt;1)</formula>
    </cfRule>
  </conditionalFormatting>
  <conditionalFormatting sqref="H43">
    <cfRule type="expression" dxfId="53" priority="20" stopIfTrue="1">
      <formula>OR(AND($D$9&lt;&gt;1,$K$9=1),AND($D$9&lt;&gt;1,$K$10=1))</formula>
    </cfRule>
  </conditionalFormatting>
  <conditionalFormatting sqref="K16">
    <cfRule type="expression" dxfId="52" priority="21" stopIfTrue="1">
      <formula>OR(AND($K$16=1,$D$16&lt;&gt;1),AND($K$16=1,$K$9&lt;&gt;1))</formula>
    </cfRule>
  </conditionalFormatting>
  <conditionalFormatting sqref="K16">
    <cfRule type="expression" dxfId="51" priority="22" stopIfTrue="1">
      <formula>OR(AND($K$16&lt;&gt;1,$D$24=1),AND($K$16&lt;&gt;1,$K$25=1))</formula>
    </cfRule>
  </conditionalFormatting>
  <conditionalFormatting sqref="K16">
    <cfRule type="expression" dxfId="50" priority="23" stopIfTrue="1">
      <formula>AND($K$16&lt;&gt;1,$K$18=1)</formula>
    </cfRule>
  </conditionalFormatting>
  <conditionalFormatting sqref="K17">
    <cfRule type="expression" dxfId="49" priority="24" stopIfTrue="1">
      <formula>AND($K$17=1,$D$18&lt;&gt;1)</formula>
    </cfRule>
  </conditionalFormatting>
  <conditionalFormatting sqref="K17">
    <cfRule type="expression" dxfId="48" priority="25" stopIfTrue="1">
      <formula>OR(AND($K$17&lt;&gt;1,$D$25=1),AND($K$17&lt;&gt;1,$K$25=1))</formula>
    </cfRule>
  </conditionalFormatting>
  <conditionalFormatting sqref="K18">
    <cfRule type="expression" dxfId="47" priority="26" stopIfTrue="1">
      <formula>OR(AND($K$18=1,$D$18&lt;&gt;1),AND($K$18=1,$K$16&lt;&gt;1))</formula>
    </cfRule>
  </conditionalFormatting>
  <conditionalFormatting sqref="K18">
    <cfRule type="expression" dxfId="46" priority="27" stopIfTrue="1">
      <formula>OR(AND($K$18&lt;&gt;1,$D$25=1),AND($K$18&lt;&gt;1,$K$25=1))</formula>
    </cfRule>
  </conditionalFormatting>
  <conditionalFormatting sqref="K10">
    <cfRule type="expression" dxfId="45" priority="28" stopIfTrue="1">
      <formula>AND($K$10=1,$D$9&lt;&gt;1)</formula>
    </cfRule>
  </conditionalFormatting>
  <conditionalFormatting sqref="K10">
    <cfRule type="expression" dxfId="44" priority="29" stopIfTrue="1">
      <formula>OR(AND($D$26=1,$K$10&lt;&gt;1),AND($D$17=1,$K$10&lt;&gt;1))</formula>
    </cfRule>
  </conditionalFormatting>
  <conditionalFormatting sqref="K25">
    <cfRule type="expression" dxfId="43" priority="30" stopIfTrue="1">
      <formula>OR(AND($K$25=1,$D$26&lt;&gt;1),AND($K$25=1,$K$17&lt;&gt;1),AND($K$25=1,$K$10&lt;&gt;1),AND($K$25=1,$K$18&lt;&gt;1))</formula>
    </cfRule>
  </conditionalFormatting>
  <conditionalFormatting sqref="K25">
    <cfRule type="expression" dxfId="42" priority="31" stopIfTrue="1">
      <formula>OR(AND($K$25&lt;&gt;1,$K$35=1),AND($K$25&lt;&gt;1,$K$34=1))</formula>
    </cfRule>
  </conditionalFormatting>
  <conditionalFormatting sqref="K53">
    <cfRule type="notContainsBlanks" dxfId="41" priority="32">
      <formula>LEN(TRIM(K53))&gt;0</formula>
    </cfRule>
  </conditionalFormatting>
  <dataValidations count="1">
    <dataValidation type="list" allowBlank="1" showErrorMessage="1" sqref="I28" xr:uid="{00000000-0002-0000-0000-000003000000}">
      <formula1>#REF!</formula1>
    </dataValidation>
  </dataValidations>
  <printOptions horizontalCentered="1" verticalCentered="1"/>
  <pageMargins left="0.5" right="0.5" top="0.1" bottom="0.1" header="0" footer="0"/>
  <pageSetup orientation="portrait"/>
  <headerFooter>
    <oddHeader>&amp;R_x000D__x000D_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Electives!$B:$B</xm:f>
          </x14:formula1>
          <xm:sqref>I11</xm:sqref>
        </x14:dataValidation>
        <x14:dataValidation type="list" allowBlank="1" showErrorMessage="1" xr:uid="{00000000-0002-0000-0000-000001000000}">
          <x14:formula1>
            <xm:f>Electives!$D:$D</xm:f>
          </x14:formula1>
          <xm:sqref>I26</xm:sqref>
        </x14:dataValidation>
        <x14:dataValidation type="list" allowBlank="1" xr:uid="{00000000-0002-0000-0000-000002000000}">
          <x14:formula1>
            <xm:f>Electives!$G$6:$G$14</xm:f>
          </x14:formula1>
          <xm:sqref>B28</xm:sqref>
        </x14:dataValidation>
        <x14:dataValidation type="list" allowBlank="1" showInputMessage="1" showErrorMessage="1" prompt="Different departments - Make sure to select a social sciences from two different departments" xr:uid="{00000000-0002-0000-0000-000004000000}">
          <x14:formula1>
            <xm:f>Electives!$E:$E</xm:f>
          </x14:formula1>
          <xm:sqref>B37 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000"/>
  <sheetViews>
    <sheetView workbookViewId="0"/>
  </sheetViews>
  <sheetFormatPr defaultColWidth="14.42578125" defaultRowHeight="15" customHeight="1"/>
  <cols>
    <col min="1" max="1" width="10.7109375" customWidth="1"/>
    <col min="2" max="2" width="18.140625" customWidth="1"/>
    <col min="3" max="3" width="5.7109375" customWidth="1"/>
    <col min="4" max="4" width="17.85546875" customWidth="1"/>
    <col min="5" max="5" width="5.7109375" customWidth="1"/>
    <col min="6" max="6" width="16.85546875" customWidth="1"/>
    <col min="7" max="7" width="5.7109375" customWidth="1"/>
    <col min="8" max="8" width="15.7109375" customWidth="1"/>
    <col min="9" max="9" width="5.7109375" customWidth="1"/>
    <col min="10" max="10" width="15.7109375" customWidth="1"/>
    <col min="11" max="11" width="5.7109375" customWidth="1"/>
    <col min="12" max="12" width="15.7109375" customWidth="1"/>
    <col min="13" max="13" width="5.7109375" customWidth="1"/>
    <col min="14" max="14" width="15.7109375" customWidth="1"/>
    <col min="15" max="15" width="27.5703125" customWidth="1"/>
    <col min="16" max="16" width="9.7109375" customWidth="1"/>
    <col min="17" max="17" width="15.7109375" customWidth="1"/>
    <col min="18" max="38" width="10.7109375" customWidth="1"/>
  </cols>
  <sheetData>
    <row r="1" spans="1:38" ht="25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38" ht="12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</row>
    <row r="3" spans="1:38" ht="30" customHeight="1">
      <c r="A3" s="100"/>
      <c r="B3" s="101"/>
      <c r="C3" s="101"/>
      <c r="D3" s="101"/>
      <c r="E3" s="101"/>
      <c r="F3" s="101"/>
      <c r="G3" s="101"/>
      <c r="H3" s="214" t="str">
        <f>CONCATENATE("BS in Civil Engineering",CHAR(10),"Class of 2012 Flowchart")</f>
        <v>BS in Civil Engineering
Class of 2012 Flowchart</v>
      </c>
      <c r="I3" s="215"/>
      <c r="J3" s="216"/>
      <c r="K3" s="101"/>
      <c r="L3" s="101"/>
      <c r="M3" s="101"/>
      <c r="N3" s="101"/>
      <c r="O3" s="10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 t="str">
        <f>'ME Curriculum'!A8</f>
        <v>GEN 1001</v>
      </c>
      <c r="AB3" s="100" t="str">
        <f>'ME Curriculum'!B8</f>
        <v>Intro. to Engineering</v>
      </c>
      <c r="AC3" s="100">
        <f>'ME Curriculum'!C8</f>
        <v>4</v>
      </c>
      <c r="AD3" s="100" t="str">
        <f>'ME Curriculum'!D8</f>
        <v xml:space="preserve"> </v>
      </c>
      <c r="AE3" s="102"/>
      <c r="AF3" s="102"/>
      <c r="AG3" s="102"/>
      <c r="AH3" s="100" t="str">
        <f>'ME Curriculum'!H8</f>
        <v>MTH1505/2527**</v>
      </c>
      <c r="AI3" s="100" t="str">
        <f>'ME Curriculum'!I8</f>
        <v>Applied Statistics</v>
      </c>
      <c r="AJ3" s="100">
        <f>'ME Curriculum'!J8</f>
        <v>4</v>
      </c>
      <c r="AK3" s="100">
        <f>'ME Curriculum'!K8</f>
        <v>0</v>
      </c>
      <c r="AL3" s="102"/>
    </row>
    <row r="4" spans="1:38" ht="30" customHeight="1">
      <c r="A4" s="100"/>
      <c r="B4" s="101"/>
      <c r="C4" s="101"/>
      <c r="D4" s="101"/>
      <c r="E4" s="101"/>
      <c r="F4" s="101"/>
      <c r="G4" s="101"/>
      <c r="H4" s="217"/>
      <c r="I4" s="218"/>
      <c r="J4" s="219"/>
      <c r="K4" s="101"/>
      <c r="L4" s="101"/>
      <c r="M4" s="101"/>
      <c r="N4" s="103" t="s">
        <v>111</v>
      </c>
      <c r="O4" s="104">
        <f>'ME Curriculum'!B4</f>
        <v>0</v>
      </c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 t="str">
        <f>'ME Curriculum'!A9</f>
        <v>MTH 1217</v>
      </c>
      <c r="AB4" s="100" t="str">
        <f>'ME Curriculum'!B9</f>
        <v>Calculus I</v>
      </c>
      <c r="AC4" s="100">
        <f>'ME Curriculum'!C9</f>
        <v>4</v>
      </c>
      <c r="AD4" s="100" t="str">
        <f>'ME Curriculum'!D9</f>
        <v xml:space="preserve"> </v>
      </c>
      <c r="AE4" s="102"/>
      <c r="AF4" s="102"/>
      <c r="AG4" s="102"/>
      <c r="AH4" s="100" t="str">
        <f>'ME Curriculum'!H9</f>
        <v>MTH 1218</v>
      </c>
      <c r="AI4" s="100" t="str">
        <f>'ME Curriculum'!I9</f>
        <v>Calculus II</v>
      </c>
      <c r="AJ4" s="100">
        <f>'ME Curriculum'!J9</f>
        <v>4</v>
      </c>
      <c r="AK4" s="100">
        <f>'ME Curriculum'!K9</f>
        <v>0</v>
      </c>
      <c r="AL4" s="102"/>
    </row>
    <row r="5" spans="1:38" ht="30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3" t="s">
        <v>112</v>
      </c>
      <c r="O5" s="104">
        <f>'ME Curriculum'!D4</f>
        <v>0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 t="str">
        <f>'ME Curriculum'!A10</f>
        <v>PHL 1000</v>
      </c>
      <c r="AB5" s="100" t="str">
        <f>'ME Curriculum'!B10</f>
        <v>Intro. to Philosophy</v>
      </c>
      <c r="AC5" s="100">
        <f>'ME Curriculum'!C10</f>
        <v>4</v>
      </c>
      <c r="AD5" s="100" t="str">
        <f>'ME Curriculum'!D10</f>
        <v xml:space="preserve"> </v>
      </c>
      <c r="AE5" s="102"/>
      <c r="AF5" s="102"/>
      <c r="AG5" s="102"/>
      <c r="AH5" s="100" t="str">
        <f>'ME Curriculum'!H10</f>
        <v>PHY 2211</v>
      </c>
      <c r="AI5" s="100" t="str">
        <f>'ME Curriculum'!I10</f>
        <v>Physics I</v>
      </c>
      <c r="AJ5" s="100">
        <f>'ME Curriculum'!J10</f>
        <v>4</v>
      </c>
      <c r="AK5" s="100">
        <f>'ME Curriculum'!K10</f>
        <v>0</v>
      </c>
      <c r="AL5" s="102"/>
    </row>
    <row r="6" spans="1:38" ht="30" customHeight="1">
      <c r="A6" s="100"/>
      <c r="B6" s="105" t="str">
        <f>CONCATENATE('ME Curriculum'!A8,CHAR(10),'ME Curriculum'!B8)</f>
        <v>GEN 1001
Intro. to Engineering</v>
      </c>
      <c r="C6" s="101"/>
      <c r="D6" s="105" t="str">
        <f>CONCATENATE('ME Curriculum'!A19,CHAR(10),'ME Curriculum'!B19)</f>
        <v>CSC 1611 or
Prob. Solving w/Python</v>
      </c>
      <c r="E6" s="101"/>
      <c r="F6" s="101"/>
      <c r="G6" s="101"/>
      <c r="H6" s="101"/>
      <c r="I6" s="101"/>
      <c r="J6" s="101"/>
      <c r="K6" s="101"/>
      <c r="L6" s="101"/>
      <c r="M6" s="101"/>
      <c r="N6" s="103" t="s">
        <v>5</v>
      </c>
      <c r="O6" s="104">
        <f>'ME Curriculum'!G4</f>
        <v>0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 t="str">
        <f>'ME Curriculum'!A11</f>
        <v>FYW 1050</v>
      </c>
      <c r="AB6" s="100" t="str">
        <f>'ME Curriculum'!B11</f>
        <v>College Writing</v>
      </c>
      <c r="AC6" s="100">
        <f>'ME Curriculum'!C11</f>
        <v>4</v>
      </c>
      <c r="AD6" s="100" t="str">
        <f>'ME Curriculum'!D11</f>
        <v xml:space="preserve"> </v>
      </c>
      <c r="AE6" s="102"/>
      <c r="AF6" s="102"/>
      <c r="AG6" s="102"/>
      <c r="AH6" s="100" t="str">
        <f>'ME Curriculum'!H11</f>
        <v>Arts &amp; Lit (AL)</v>
      </c>
      <c r="AI6" s="100" t="str">
        <f>'ME Curriculum'!I11</f>
        <v>Elective</v>
      </c>
      <c r="AJ6" s="100">
        <f>'ME Curriculum'!J11</f>
        <v>4</v>
      </c>
      <c r="AK6" s="100">
        <f>'ME Curriculum'!K11</f>
        <v>0</v>
      </c>
      <c r="AL6" s="102"/>
    </row>
    <row r="7" spans="1:38" ht="30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3" t="s">
        <v>113</v>
      </c>
      <c r="O7" s="104">
        <f>'ME Curriculum'!J4</f>
        <v>0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39.75" customHeight="1">
      <c r="A8" s="100"/>
      <c r="B8" s="101"/>
      <c r="C8" s="101"/>
      <c r="D8" s="105" t="str">
        <f>CONCATENATE('ME Curriculum'!H8,CHAR(10),'ME Curriculum'!I8)</f>
        <v>MTH1505/2527**
Applied Statistics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</row>
    <row r="9" spans="1:38" ht="33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5" t="str">
        <f>CONCATENATE('ME Curriculum'!D1," ",'ME Curriculum'!B33)</f>
        <v xml:space="preserve"> Depth elective</v>
      </c>
      <c r="M9" s="101"/>
      <c r="N9" s="101"/>
      <c r="O9" s="101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</row>
    <row r="10" spans="1:38" ht="43.5" customHeight="1">
      <c r="A10" s="100"/>
      <c r="B10" s="101"/>
      <c r="C10" s="101"/>
      <c r="D10" s="101"/>
      <c r="E10" s="101"/>
      <c r="F10" s="101"/>
      <c r="G10" s="101"/>
      <c r="H10" s="105" t="str">
        <f>CONCATENATE('ME Curriculum'!H17,CHAR(10),'ME Curriculum'!I17)</f>
        <v>MTH 2220
Differential Equations</v>
      </c>
      <c r="I10" s="101"/>
      <c r="J10" s="105" t="str">
        <f>CONCATENATE('ME Curriculum'!A25,CHAR(13),'ME Curriculum'!B25)</f>
        <v>MEN 3014_x000D_Dynamics / Vibrations</v>
      </c>
      <c r="K10" s="101"/>
      <c r="L10" s="101"/>
      <c r="M10" s="101"/>
      <c r="N10" s="101"/>
      <c r="O10" s="101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ht="30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5" t="str">
        <f>CONCATENATE('ME Curriculum'!H34," ",'ME Curriculum'!I34)</f>
        <v>MEN  Depth elective</v>
      </c>
      <c r="M11" s="101"/>
      <c r="N11" s="101"/>
      <c r="O11" s="101"/>
      <c r="P11" s="100"/>
      <c r="Q11" s="100"/>
      <c r="R11" s="100"/>
      <c r="S11" s="100" t="s">
        <v>114</v>
      </c>
      <c r="T11" s="100"/>
      <c r="U11" s="100"/>
      <c r="V11" s="100"/>
      <c r="W11" s="100"/>
      <c r="X11" s="100"/>
      <c r="Y11" s="100"/>
      <c r="Z11" s="100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</row>
    <row r="12" spans="1:38" ht="30" customHeight="1">
      <c r="A12" s="100"/>
      <c r="B12" s="105" t="str">
        <f>CONCATENATE('ME Curriculum'!A9,CHAR(10),'ME Curriculum'!B9)</f>
        <v>MTH 1217
Calculus I</v>
      </c>
      <c r="C12" s="101"/>
      <c r="D12" s="105" t="str">
        <f>CONCATENATE('ME Curriculum'!H9,CHAR(10),'ME Curriculum'!I9)</f>
        <v>MTH 1218
Calculus II</v>
      </c>
      <c r="E12" s="101"/>
      <c r="F12" s="105" t="str">
        <f>CONCATENATE('ME Curriculum'!A18,CHAR(10),'ME Curriculum'!B18)</f>
        <v>MTH 2219
Calculus III</v>
      </c>
      <c r="G12" s="101"/>
      <c r="H12" s="101"/>
      <c r="I12" s="101"/>
      <c r="J12" s="105" t="str">
        <f>CONCATENATE('ME Curriculum'!H18,CHAR(10),'ME Curriculum'!I18)</f>
        <v>GEN 3040
Fluid Mechanics</v>
      </c>
      <c r="K12" s="101"/>
      <c r="L12" s="101"/>
      <c r="M12" s="101"/>
      <c r="N12" s="101"/>
      <c r="O12" s="101"/>
      <c r="P12" s="100"/>
      <c r="Q12" s="100"/>
      <c r="R12" s="100"/>
      <c r="S12" s="100">
        <v>1.63</v>
      </c>
      <c r="T12" s="100" t="s">
        <v>115</v>
      </c>
      <c r="U12" s="100"/>
      <c r="V12" s="100"/>
      <c r="W12" s="100"/>
      <c r="X12" s="100"/>
      <c r="Y12" s="100"/>
      <c r="Z12" s="100"/>
      <c r="AA12" s="102"/>
      <c r="AB12" s="102"/>
      <c r="AC12" s="102"/>
      <c r="AD12" s="102"/>
      <c r="AE12" s="102"/>
      <c r="AF12" s="100" t="str">
        <f>'ME Curriculum'!F15</f>
        <v>SOPHOMORE YEAR</v>
      </c>
      <c r="AG12" s="100"/>
      <c r="AH12" s="102"/>
      <c r="AI12" s="102"/>
      <c r="AJ12" s="102"/>
      <c r="AK12" s="102"/>
      <c r="AL12" s="102"/>
    </row>
    <row r="13" spans="1:38" ht="30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5" t="str">
        <f>CONCATENATE('ME Curriculum'!H38," ",'ME Curriculum'!I38)</f>
        <v xml:space="preserve"> </v>
      </c>
      <c r="M13" s="101"/>
      <c r="N13" s="101"/>
      <c r="O13" s="101"/>
      <c r="P13" s="100"/>
      <c r="Q13" s="100"/>
      <c r="R13" s="100">
        <v>19.79</v>
      </c>
      <c r="S13" s="100">
        <f>R13*S12</f>
        <v>32.2577</v>
      </c>
      <c r="T13" s="100">
        <v>36</v>
      </c>
      <c r="U13" s="100"/>
      <c r="V13" s="100"/>
      <c r="W13" s="100"/>
      <c r="X13" s="100"/>
      <c r="Y13" s="100"/>
      <c r="Z13" s="100"/>
      <c r="AA13" s="100" t="str">
        <f>'ME Curriculum'!A16</f>
        <v>GEN 2010</v>
      </c>
      <c r="AB13" s="100" t="str">
        <f>'ME Curriculum'!B16</f>
        <v>Mechanics I</v>
      </c>
      <c r="AC13" s="100">
        <f>'ME Curriculum'!C16</f>
        <v>4</v>
      </c>
      <c r="AD13" s="100">
        <f>'ME Curriculum'!D16</f>
        <v>0</v>
      </c>
      <c r="AE13" s="102"/>
      <c r="AF13" s="102"/>
      <c r="AG13" s="102"/>
      <c r="AH13" s="100" t="str">
        <f>'ME Curriculum'!H16</f>
        <v>GEN 2012</v>
      </c>
      <c r="AI13" s="100" t="str">
        <f>'ME Curriculum'!I16</f>
        <v>Mechanics II</v>
      </c>
      <c r="AJ13" s="100">
        <f>'ME Curriculum'!J16</f>
        <v>4</v>
      </c>
      <c r="AK13" s="100">
        <f>'ME Curriculum'!K16</f>
        <v>0</v>
      </c>
      <c r="AL13" s="102"/>
    </row>
    <row r="14" spans="1:38" ht="30" customHeight="1">
      <c r="A14" s="100"/>
      <c r="B14" s="105" t="str">
        <f>CONCATENATE('ME Curriculum'!H19,CHAR(10),'ME Curriculum'!I19)</f>
        <v>CHM 1110
General Chemistry</v>
      </c>
      <c r="C14" s="101"/>
      <c r="D14" s="101"/>
      <c r="E14" s="101"/>
      <c r="F14" s="101"/>
      <c r="G14" s="101"/>
      <c r="H14" s="101"/>
      <c r="I14" s="101"/>
      <c r="J14" s="105" t="str">
        <f>CONCATENATE('ME Curriculum'!H25,CHAR(10),'ME Curriculum'!I25)</f>
        <v>MEN 3034
Heat and Mass Transfer</v>
      </c>
      <c r="K14" s="101"/>
      <c r="L14" s="101"/>
      <c r="M14" s="101"/>
      <c r="N14" s="101"/>
      <c r="O14" s="101"/>
      <c r="P14" s="100"/>
      <c r="Q14" s="100"/>
      <c r="R14" s="100">
        <v>14.75</v>
      </c>
      <c r="S14" s="100">
        <f>R14*S12</f>
        <v>24.042499999999997</v>
      </c>
      <c r="T14" s="100">
        <v>24</v>
      </c>
      <c r="U14" s="100"/>
      <c r="V14" s="100"/>
      <c r="W14" s="100"/>
      <c r="X14" s="100"/>
      <c r="Y14" s="100"/>
      <c r="Z14" s="100"/>
      <c r="AA14" s="100" t="str">
        <f>'ME Curriculum'!A17</f>
        <v>PHY 2212</v>
      </c>
      <c r="AB14" s="100" t="str">
        <f>'ME Curriculum'!B17</f>
        <v>Physics II</v>
      </c>
      <c r="AC14" s="100">
        <f>'ME Curriculum'!C17</f>
        <v>4</v>
      </c>
      <c r="AD14" s="100">
        <f>'ME Curriculum'!D17</f>
        <v>0</v>
      </c>
      <c r="AE14" s="102"/>
      <c r="AF14" s="102"/>
      <c r="AG14" s="102"/>
      <c r="AH14" s="100" t="str">
        <f>'ME Curriculum'!H17</f>
        <v>MTH 2220</v>
      </c>
      <c r="AI14" s="100" t="str">
        <f>'ME Curriculum'!I17</f>
        <v>Differential Equations</v>
      </c>
      <c r="AJ14" s="100">
        <f>'ME Curriculum'!J17</f>
        <v>4</v>
      </c>
      <c r="AK14" s="100">
        <f>'ME Curriculum'!K17</f>
        <v>0</v>
      </c>
      <c r="AL14" s="102"/>
    </row>
    <row r="15" spans="1:38" ht="30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5" t="str">
        <f>CONCATENATE('ME Curriculum'!A34," ",'ME Curriculum'!B34)</f>
        <v>MEN  Depth elective</v>
      </c>
      <c r="M15" s="101"/>
      <c r="N15" s="101"/>
      <c r="O15" s="101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 t="str">
        <f>'ME Curriculum'!A18</f>
        <v>MTH 2219</v>
      </c>
      <c r="AB15" s="100" t="str">
        <f>'ME Curriculum'!B18</f>
        <v>Calculus III</v>
      </c>
      <c r="AC15" s="100">
        <f>'ME Curriculum'!C18</f>
        <v>4</v>
      </c>
      <c r="AD15" s="100">
        <f>'ME Curriculum'!D18</f>
        <v>0</v>
      </c>
      <c r="AE15" s="102"/>
      <c r="AF15" s="102"/>
      <c r="AG15" s="102"/>
      <c r="AH15" s="100" t="str">
        <f>'ME Curriculum'!H18</f>
        <v>GEN 3040</v>
      </c>
      <c r="AI15" s="100" t="str">
        <f>'ME Curriculum'!I18</f>
        <v>Fluid Mechanics</v>
      </c>
      <c r="AJ15" s="100">
        <f>'ME Curriculum'!J18</f>
        <v>4</v>
      </c>
      <c r="AK15" s="100">
        <f>'ME Curriculum'!K18</f>
        <v>0</v>
      </c>
      <c r="AL15" s="102"/>
    </row>
    <row r="16" spans="1:38" ht="30" customHeight="1">
      <c r="A16" s="100"/>
      <c r="B16" s="106" t="s">
        <v>116</v>
      </c>
      <c r="C16" s="101"/>
      <c r="D16" s="105" t="str">
        <f>CONCATENATE('ME Curriculum'!H10,CHAR(10),'ME Curriculum'!I10)</f>
        <v>PHY 2211
Physics I</v>
      </c>
      <c r="E16" s="101"/>
      <c r="F16" s="105" t="str">
        <f>CONCATENATE('ME Curriculum'!A17,CHAR(10),'ME Curriculum'!B17)</f>
        <v>PHY 2212
Physics II</v>
      </c>
      <c r="G16" s="101"/>
      <c r="H16" s="105" t="str">
        <f>CONCATENATE('ME Curriculum'!H16,CHAR(10),'ME Curriculum'!I16)</f>
        <v>GEN 2012
Mechanics II</v>
      </c>
      <c r="I16" s="101"/>
      <c r="J16" s="105" t="str">
        <f>CONCATENATE('ME Curriculum'!A24,CHAR(10),'ME Curriculum'!B24)</f>
        <v>MEN 3020
Materials Science</v>
      </c>
      <c r="K16" s="101"/>
      <c r="L16" s="101"/>
      <c r="M16" s="101"/>
      <c r="N16" s="101"/>
      <c r="O16" s="101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 t="str">
        <f>'ME Curriculum'!A19</f>
        <v>CSC 1611 or</v>
      </c>
      <c r="AB16" s="100" t="str">
        <f>'ME Curriculum'!B19</f>
        <v>Prob. Solving w/Python</v>
      </c>
      <c r="AC16" s="100">
        <f>'ME Curriculum'!C19</f>
        <v>4</v>
      </c>
      <c r="AD16" s="100">
        <f>'ME Curriculum'!D19</f>
        <v>0</v>
      </c>
      <c r="AE16" s="102"/>
      <c r="AF16" s="102"/>
      <c r="AG16" s="102"/>
      <c r="AH16" s="100" t="str">
        <f>'ME Curriculum'!H19</f>
        <v>CHM 1110</v>
      </c>
      <c r="AI16" s="100" t="str">
        <f>'ME Curriculum'!I19</f>
        <v>General Chemistry</v>
      </c>
      <c r="AJ16" s="100">
        <f>'ME Curriculum'!J19</f>
        <v>4</v>
      </c>
      <c r="AK16" s="100">
        <f>'ME Curriculum'!K19</f>
        <v>0</v>
      </c>
      <c r="AL16" s="102"/>
    </row>
    <row r="17" spans="1:38" ht="30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5" t="str">
        <f>CONCATENATE('ME Curriculum'!H38,CHAR(10),'ME Curriculum'!I38)</f>
        <v xml:space="preserve">
</v>
      </c>
      <c r="M17" s="101"/>
      <c r="N17" s="101"/>
      <c r="O17" s="101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ht="30" customHeight="1">
      <c r="A18" s="100"/>
      <c r="B18" s="105" t="str">
        <f>CONCATENATE('ME Curriculum'!A11,CHAR(10),'ME Curriculum'!B11)</f>
        <v>FYW 1050
College Writing</v>
      </c>
      <c r="C18" s="101"/>
      <c r="D18" s="101"/>
      <c r="E18" s="101"/>
      <c r="F18" s="107" t="str">
        <f>CONCATENATE('ME Curriculum'!A16,CHAR(10),'ME Curriculum'!B16)</f>
        <v>GEN 2010
Mechanics I</v>
      </c>
      <c r="G18" s="108"/>
      <c r="H18" s="101"/>
      <c r="I18" s="101"/>
      <c r="J18" s="105" t="str">
        <f>CONCATENATE('ME Curriculum'!H24,CHAR(10),'ME Curriculum'!I24)</f>
        <v>MEN 3010
Machine Design</v>
      </c>
      <c r="K18" s="101"/>
      <c r="L18" s="101"/>
      <c r="M18" s="101"/>
      <c r="N18" s="101"/>
      <c r="O18" s="101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</row>
    <row r="19" spans="1:38" ht="30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9"/>
      <c r="K19" s="101"/>
      <c r="L19" s="105" t="str">
        <f>CONCATENATE('ME Curriculum'!A38," ",'ME Curriculum'!B38)</f>
        <v xml:space="preserve"> </v>
      </c>
      <c r="M19" s="101"/>
      <c r="N19" s="101"/>
      <c r="O19" s="101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ht="45.75" customHeight="1">
      <c r="A20" s="100"/>
      <c r="B20" s="105" t="e">
        <f>CONCATENATE('ME Curriculum'!#REF!," ",'ME Curriculum'!#REF!)</f>
        <v>#REF!</v>
      </c>
      <c r="C20" s="101"/>
      <c r="D20" s="110" t="str">
        <f>CONCATENATE('ME Curriculum'!H28," ",'ME Curriculum'!I28)</f>
        <v xml:space="preserve">   </v>
      </c>
      <c r="E20" s="101"/>
      <c r="F20" s="105" t="str">
        <f>CONCATENATE('ME Curriculum'!A26,CHAR(10),'ME Curriculum'!B26)</f>
        <v>MEN 3030
Thermodynamics I</v>
      </c>
      <c r="G20" s="101"/>
      <c r="H20" s="105" t="str">
        <f>CONCATENATE('ME Curriculum'!A28,CHAR(10),'ME Curriculum'!B28)</f>
        <v>RTS 1100 (or any
Christianity &amp; Context</v>
      </c>
      <c r="I20" s="101"/>
      <c r="J20" s="111" t="s">
        <v>117</v>
      </c>
      <c r="K20" s="101"/>
      <c r="L20" s="105" t="str">
        <f>CONCATENATE('ME Curriculum'!H33," ",'ME Curriculum'!I33)</f>
        <v>MEN Depth Elective</v>
      </c>
      <c r="M20" s="101"/>
      <c r="N20" s="101"/>
      <c r="O20" s="101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</row>
    <row r="21" spans="1:38" ht="30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N21" s="101"/>
      <c r="O21" s="112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2"/>
      <c r="AB21" s="102"/>
      <c r="AC21" s="102"/>
      <c r="AD21" s="102"/>
      <c r="AE21" s="102"/>
      <c r="AF21" s="100" t="str">
        <f>'ME Curriculum'!F23</f>
        <v>JUNIOR YEAR</v>
      </c>
      <c r="AG21" s="102"/>
      <c r="AH21" s="102"/>
      <c r="AI21" s="102"/>
      <c r="AJ21" s="102"/>
      <c r="AK21" s="102"/>
      <c r="AL21" s="102"/>
    </row>
    <row r="22" spans="1:38" ht="30" customHeight="1">
      <c r="A22" s="100"/>
      <c r="B22" s="105" t="str">
        <f>CONCATENATE('ME Curriculum'!A10," ",'ME Curriculum'!B10)</f>
        <v>PHL 1000 Intro. to Philosophy</v>
      </c>
      <c r="C22" s="101"/>
      <c r="D22" s="101"/>
      <c r="G22" s="101"/>
      <c r="H22" s="101"/>
      <c r="I22" s="101"/>
      <c r="J22" s="105" t="str">
        <f>CONCATENATE('ME Curriculum'!H29," ",'ME Curriculum'!I29)</f>
        <v xml:space="preserve">*or For Lang (FL) </v>
      </c>
      <c r="L22" s="105" t="str">
        <f>CONCATENATE('ME Curriculum'!H35,CHAR(10),'ME Curriculum'!I35)</f>
        <v>MEN 4920
Design Project II</v>
      </c>
      <c r="N22" s="101"/>
      <c r="O22" s="101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 t="str">
        <f>'ME Curriculum'!A24</f>
        <v>MEN 3020</v>
      </c>
      <c r="AB22" s="100" t="str">
        <f>'ME Curriculum'!B24</f>
        <v>Materials Science</v>
      </c>
      <c r="AC22" s="100">
        <f>'ME Curriculum'!C24</f>
        <v>4</v>
      </c>
      <c r="AD22" s="100">
        <f>'ME Curriculum'!D24</f>
        <v>0</v>
      </c>
      <c r="AE22" s="102"/>
      <c r="AF22" s="102"/>
      <c r="AG22" s="102"/>
      <c r="AH22" s="100" t="str">
        <f>'ME Curriculum'!H24</f>
        <v>MEN 3010</v>
      </c>
      <c r="AI22" s="100" t="str">
        <f>'ME Curriculum'!I24</f>
        <v>Machine Design</v>
      </c>
      <c r="AJ22" s="100">
        <f>'ME Curriculum'!J24</f>
        <v>4</v>
      </c>
      <c r="AK22" s="100">
        <f>'ME Curriculum'!K24</f>
        <v>0</v>
      </c>
      <c r="AL22" s="102"/>
    </row>
    <row r="23" spans="1:38" ht="30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N23" s="101"/>
      <c r="O23" s="101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 t="str">
        <f>'ME Curriculum'!A25</f>
        <v>MEN 3014</v>
      </c>
      <c r="AB23" s="100" t="str">
        <f>'ME Curriculum'!B25</f>
        <v>Dynamics / Vibrations</v>
      </c>
      <c r="AC23" s="100">
        <f>'ME Curriculum'!C25</f>
        <v>4</v>
      </c>
      <c r="AD23" s="100">
        <f>'ME Curriculum'!D25</f>
        <v>0</v>
      </c>
      <c r="AE23" s="102"/>
      <c r="AF23" s="102"/>
      <c r="AG23" s="102"/>
      <c r="AH23" s="100" t="str">
        <f>'ME Curriculum'!H25</f>
        <v>MEN 3034</v>
      </c>
      <c r="AI23" s="100" t="str">
        <f>'ME Curriculum'!I25</f>
        <v>Heat and Mass Transfer</v>
      </c>
      <c r="AJ23" s="100">
        <f>'ME Curriculum'!J25</f>
        <v>4</v>
      </c>
      <c r="AK23" s="100">
        <f>'ME Curriculum'!K25</f>
        <v>0</v>
      </c>
      <c r="AL23" s="102"/>
    </row>
    <row r="24" spans="1:38" ht="30" customHeight="1">
      <c r="A24" s="100"/>
      <c r="B24" s="105" t="str">
        <f>CONCATENATE('ME Curriculum'!A37," ",'ME Curriculum'!B37)</f>
        <v>Soc. Science (SS) Elective</v>
      </c>
      <c r="C24" s="101"/>
      <c r="D24" s="101"/>
      <c r="E24" s="101"/>
      <c r="F24" s="101"/>
      <c r="G24" s="101"/>
      <c r="H24" s="101"/>
      <c r="I24" s="113"/>
      <c r="J24" s="101"/>
      <c r="K24" s="53"/>
      <c r="L24" s="101"/>
      <c r="M24" s="101"/>
      <c r="N24" s="101"/>
      <c r="O24" s="101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 t="str">
        <f>'ME Curriculum'!A26</f>
        <v>MEN 3030</v>
      </c>
      <c r="AB24" s="100" t="str">
        <f>'ME Curriculum'!B26</f>
        <v>Thermodynamics I</v>
      </c>
      <c r="AC24" s="100">
        <f>'ME Curriculum'!C26</f>
        <v>2</v>
      </c>
      <c r="AD24" s="100">
        <f>'ME Curriculum'!D26</f>
        <v>0</v>
      </c>
      <c r="AE24" s="102"/>
      <c r="AF24" s="102"/>
      <c r="AG24" s="102"/>
      <c r="AH24" s="100" t="str">
        <f>'ME Curriculum'!A28</f>
        <v>RTS 1100 (or any</v>
      </c>
      <c r="AI24" s="100" t="str">
        <f>'ME Curriculum'!B28</f>
        <v>Christianity &amp; Context</v>
      </c>
      <c r="AJ24" s="100">
        <f>'ME Curriculum'!C28</f>
        <v>4</v>
      </c>
      <c r="AK24" s="100">
        <f>'ME Curriculum'!K26</f>
        <v>0</v>
      </c>
      <c r="AL24" s="102"/>
    </row>
    <row r="25" spans="1:38" ht="30" customHeight="1">
      <c r="A25" s="100"/>
      <c r="B25" s="101"/>
      <c r="C25" s="101"/>
      <c r="D25" s="114"/>
      <c r="E25" s="114"/>
      <c r="F25" s="115" t="s">
        <v>118</v>
      </c>
      <c r="G25" s="101"/>
      <c r="H25" s="101"/>
      <c r="I25" s="53"/>
      <c r="J25" s="106" t="s">
        <v>119</v>
      </c>
      <c r="K25" s="53"/>
      <c r="L25" s="105" t="str">
        <f>CONCATENATE('ME Curriculum'!A35," ",'ME Curriculum'!B35)</f>
        <v>Technical Elective (course here)</v>
      </c>
      <c r="M25" s="101"/>
      <c r="N25" s="101"/>
      <c r="O25" s="101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 t="e">
        <f>'ME Curriculum'!#REF!</f>
        <v>#REF!</v>
      </c>
      <c r="AB25" s="100" t="e">
        <f>'ME Curriculum'!#REF!</f>
        <v>#REF!</v>
      </c>
      <c r="AC25" s="100" t="e">
        <f>'ME Curriculum'!#REF!</f>
        <v>#REF!</v>
      </c>
      <c r="AD25" s="100" t="e">
        <f>'ME Curriculum'!#REF!</f>
        <v>#REF!</v>
      </c>
      <c r="AE25" s="102"/>
      <c r="AF25" s="102"/>
      <c r="AG25" s="102"/>
      <c r="AH25" s="100" t="str">
        <f>'ME Curriculum'!H28</f>
        <v xml:space="preserve">  </v>
      </c>
      <c r="AI25" s="100">
        <f>'ME Curriculum'!I28</f>
        <v>0</v>
      </c>
      <c r="AJ25" s="100" t="str">
        <f>'ME Curriculum'!J28</f>
        <v xml:space="preserve"> </v>
      </c>
      <c r="AK25" s="100" t="str">
        <f>'ME Curriculum'!K28</f>
        <v xml:space="preserve"> </v>
      </c>
      <c r="AL25" s="102"/>
    </row>
    <row r="26" spans="1:38" ht="30" customHeight="1">
      <c r="A26" s="100"/>
      <c r="B26" s="105" t="str">
        <f>CONCATENATE('ME Curriculum'!H11," ",'ME Curriculum'!I11)</f>
        <v>Arts &amp; Lit (AL) Elective</v>
      </c>
      <c r="C26" s="101"/>
      <c r="D26" s="114"/>
      <c r="E26" s="114"/>
      <c r="F26" s="220" t="str">
        <f>CONCATENATE("BSME",CHAR(10),"Pass FE Exam",CHAR(10),"Pass PE Exam")</f>
        <v>BSME
Pass FE Exam
Pass PE Exam</v>
      </c>
      <c r="G26" s="101"/>
      <c r="H26" s="101"/>
      <c r="I26" s="101"/>
      <c r="J26" s="116" t="s">
        <v>120</v>
      </c>
      <c r="K26" s="117"/>
      <c r="L26" s="101"/>
      <c r="M26" s="101"/>
      <c r="N26" s="101"/>
      <c r="O26" s="101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 t="str">
        <f>'ME Curriculum'!H26</f>
        <v>Hist Studies (H)*</v>
      </c>
      <c r="AB26" s="100" t="str">
        <f>'ME Curriculum'!I26</f>
        <v>Elective</v>
      </c>
      <c r="AC26" s="100">
        <f>'ME Curriculum'!J26</f>
        <v>4</v>
      </c>
      <c r="AD26" s="100">
        <f>'ME Curriculum'!D28</f>
        <v>0</v>
      </c>
      <c r="AE26" s="102"/>
      <c r="AF26" s="102"/>
      <c r="AG26" s="102"/>
      <c r="AH26" s="100" t="str">
        <f>'ME Curriculum'!H29</f>
        <v>*or For Lang (FL)</v>
      </c>
      <c r="AI26" s="100">
        <f>'ME Curriculum'!I29</f>
        <v>0</v>
      </c>
      <c r="AJ26" s="100">
        <f>'ME Curriculum'!J29</f>
        <v>0</v>
      </c>
      <c r="AK26" s="100">
        <f>'ME Curriculum'!K29</f>
        <v>0</v>
      </c>
      <c r="AL26" s="102"/>
    </row>
    <row r="27" spans="1:38" ht="30" customHeight="1">
      <c r="A27" s="100"/>
      <c r="B27" s="101"/>
      <c r="C27" s="101"/>
      <c r="D27" s="101"/>
      <c r="E27" s="114"/>
      <c r="F27" s="221"/>
      <c r="G27" s="101"/>
      <c r="H27" s="101"/>
      <c r="I27" s="101"/>
      <c r="J27" s="118" t="s">
        <v>121</v>
      </c>
      <c r="K27" s="119"/>
      <c r="L27" s="117"/>
      <c r="M27" s="101"/>
      <c r="N27" s="101"/>
      <c r="O27" s="101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</row>
    <row r="28" spans="1:38" ht="30" customHeight="1">
      <c r="A28" s="100"/>
      <c r="B28" s="105" t="str">
        <f>CONCATENATE('ME Curriculum'!H37," ",'ME Curriculum'!I37)</f>
        <v>Soc. Science (SS) Elective</v>
      </c>
      <c r="C28" s="101"/>
      <c r="D28" s="101"/>
      <c r="E28" s="101"/>
      <c r="F28" s="101"/>
      <c r="G28" s="101"/>
      <c r="H28" s="105" t="str">
        <f>'ME Curriculum'!F41</f>
        <v>TOOK FE EXAM</v>
      </c>
      <c r="I28" s="101"/>
      <c r="J28" s="120" t="s">
        <v>122</v>
      </c>
      <c r="K28" s="121"/>
      <c r="L28" s="117"/>
      <c r="M28" s="101"/>
      <c r="N28" s="101"/>
      <c r="O28" s="101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</row>
    <row r="29" spans="1:38" ht="42" customHeight="1">
      <c r="A29" s="100"/>
      <c r="B29" s="101"/>
      <c r="C29" s="101"/>
      <c r="D29" s="101"/>
      <c r="E29" s="101"/>
      <c r="F29" s="101"/>
      <c r="G29" s="101"/>
      <c r="H29" s="110" t="str">
        <f>'ME Curriculum'!F42</f>
        <v>DIVERSITY CRS.</v>
      </c>
      <c r="I29" s="101"/>
      <c r="J29" s="117"/>
      <c r="K29" s="117"/>
      <c r="L29" s="117"/>
      <c r="M29" s="101"/>
      <c r="N29" s="101"/>
      <c r="O29" s="101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</row>
    <row r="30" spans="1:38" ht="16.5" customHeight="1">
      <c r="A30" s="100"/>
      <c r="B30" s="105" t="str">
        <f>CONCATENATE('ME Curriculum'!H26," ",'ME Curriculum'!I26)</f>
        <v>Hist Studies (H)* Elective</v>
      </c>
      <c r="C30" s="101"/>
      <c r="D30" s="101"/>
      <c r="E30" s="101"/>
      <c r="F30" s="101"/>
      <c r="G30" s="101"/>
      <c r="H30" s="101"/>
      <c r="I30" s="101"/>
      <c r="J30" s="117"/>
      <c r="K30" s="117"/>
      <c r="L30" s="117"/>
      <c r="M30" s="101"/>
      <c r="N30" s="101"/>
      <c r="O30" s="101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2"/>
      <c r="AB30" s="102"/>
      <c r="AC30" s="102"/>
      <c r="AD30" s="102"/>
      <c r="AE30" s="102"/>
      <c r="AF30" s="100">
        <f>'ME Curriculum'!F31</f>
        <v>0</v>
      </c>
      <c r="AG30" s="102"/>
      <c r="AH30" s="102"/>
      <c r="AI30" s="102"/>
      <c r="AJ30" s="102"/>
      <c r="AK30" s="102"/>
      <c r="AL30" s="102"/>
    </row>
    <row r="31" spans="1:38" ht="57" customHeight="1">
      <c r="A31" s="100"/>
      <c r="B31" s="101"/>
      <c r="C31" s="101"/>
      <c r="D31" s="101"/>
      <c r="E31" s="101"/>
      <c r="F31" s="101"/>
      <c r="G31" s="101"/>
      <c r="H31" s="222" t="s">
        <v>123</v>
      </c>
      <c r="I31" s="223"/>
      <c r="J31" s="223"/>
      <c r="K31" s="223"/>
      <c r="L31" s="223"/>
      <c r="M31" s="223"/>
      <c r="N31" s="223"/>
      <c r="O31" s="223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>
        <f>'ME Curriculum'!A32</f>
        <v>0</v>
      </c>
      <c r="AB31" s="100">
        <f>'ME Curriculum'!B32</f>
        <v>0</v>
      </c>
      <c r="AC31" s="100">
        <f>'ME Curriculum'!C32</f>
        <v>0</v>
      </c>
      <c r="AD31" s="100">
        <f>'ME Curriculum'!D32</f>
        <v>0</v>
      </c>
      <c r="AE31" s="102"/>
      <c r="AF31" s="102"/>
      <c r="AG31" s="102"/>
      <c r="AH31" s="100">
        <f>'ME Curriculum'!H32</f>
        <v>0</v>
      </c>
      <c r="AI31" s="100">
        <f>'ME Curriculum'!I32</f>
        <v>0</v>
      </c>
      <c r="AJ31" s="100">
        <f>'ME Curriculum'!J32</f>
        <v>0</v>
      </c>
      <c r="AK31" s="100" t="e">
        <f>'ME Curriculum'!#REF!</f>
        <v>#REF!</v>
      </c>
      <c r="AL31" s="102"/>
    </row>
    <row r="32" spans="1:38" ht="30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 t="str">
        <f>'ME Curriculum'!A33</f>
        <v>MEN</v>
      </c>
      <c r="AB32" s="100" t="str">
        <f>'ME Curriculum'!B33</f>
        <v>Depth elective</v>
      </c>
      <c r="AC32" s="100">
        <f>'ME Curriculum'!C33</f>
        <v>4</v>
      </c>
      <c r="AD32" s="100" t="str">
        <f>'ME Curriculum'!D33</f>
        <v xml:space="preserve"> </v>
      </c>
      <c r="AE32" s="102"/>
      <c r="AF32" s="102"/>
      <c r="AG32" s="102"/>
      <c r="AH32" s="100" t="str">
        <f>'ME Curriculum'!H33</f>
        <v>MEN</v>
      </c>
      <c r="AI32" s="100" t="str">
        <f>'ME Curriculum'!I33</f>
        <v>Depth Elective</v>
      </c>
      <c r="AJ32" s="100">
        <f>'ME Curriculum'!J33</f>
        <v>4</v>
      </c>
      <c r="AK32" s="100">
        <f>'ME Curriculum'!K33</f>
        <v>0</v>
      </c>
      <c r="AL32" s="102"/>
    </row>
    <row r="33" spans="1:38" ht="30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 t="str">
        <f>'ME Curriculum'!A34</f>
        <v xml:space="preserve">MEN </v>
      </c>
      <c r="AB33" s="100" t="str">
        <f>'ME Curriculum'!B34</f>
        <v>Depth elective</v>
      </c>
      <c r="AC33" s="100">
        <f>'ME Curriculum'!C34</f>
        <v>4</v>
      </c>
      <c r="AD33" s="100">
        <f>'ME Curriculum'!D34</f>
        <v>0</v>
      </c>
      <c r="AE33" s="102"/>
      <c r="AF33" s="102"/>
      <c r="AG33" s="102"/>
      <c r="AH33" s="100" t="str">
        <f>'ME Curriculum'!H34</f>
        <v xml:space="preserve">MEN </v>
      </c>
      <c r="AI33" s="100" t="str">
        <f>'ME Curriculum'!I34</f>
        <v>Depth elective</v>
      </c>
      <c r="AJ33" s="100">
        <f>'ME Curriculum'!J34</f>
        <v>4</v>
      </c>
      <c r="AK33" s="100">
        <f>'ME Curriculum'!K34</f>
        <v>0</v>
      </c>
      <c r="AL33" s="102"/>
    </row>
    <row r="34" spans="1:38" ht="30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 t="str">
        <f>'ME Curriculum'!A35</f>
        <v>Technical</v>
      </c>
      <c r="AB34" s="100" t="str">
        <f>'ME Curriculum'!B35</f>
        <v>Elective (course here)</v>
      </c>
      <c r="AC34" s="100">
        <f>'ME Curriculum'!C35</f>
        <v>4</v>
      </c>
      <c r="AD34" s="100">
        <f>'ME Curriculum'!D35</f>
        <v>0</v>
      </c>
      <c r="AE34" s="102"/>
      <c r="AF34" s="102"/>
      <c r="AG34" s="102"/>
      <c r="AH34" s="100" t="str">
        <f>'ME Curriculum'!H35</f>
        <v>MEN 4920</v>
      </c>
      <c r="AI34" s="100" t="str">
        <f>'ME Curriculum'!I35</f>
        <v>Design Project II</v>
      </c>
      <c r="AJ34" s="100">
        <f>'ME Curriculum'!J35</f>
        <v>2</v>
      </c>
      <c r="AK34" s="100">
        <f>'ME Curriculum'!K35</f>
        <v>0</v>
      </c>
      <c r="AL34" s="102"/>
    </row>
    <row r="35" spans="1:38" ht="30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 t="str">
        <f>'ME Curriculum'!A37</f>
        <v>Soc. Science (SS)</v>
      </c>
      <c r="AB35" s="100" t="str">
        <f>'ME Curriculum'!B37</f>
        <v>Elective</v>
      </c>
      <c r="AC35" s="100">
        <f>'ME Curriculum'!C37</f>
        <v>4</v>
      </c>
      <c r="AD35" s="100" t="str">
        <f>'ME Curriculum'!D37</f>
        <v xml:space="preserve"> </v>
      </c>
      <c r="AE35" s="102"/>
      <c r="AF35" s="102"/>
      <c r="AG35" s="102"/>
      <c r="AH35" s="100" t="str">
        <f>'ME Curriculum'!H37</f>
        <v>Soc. Science (SS)</v>
      </c>
      <c r="AI35" s="100" t="str">
        <f>'ME Curriculum'!I37</f>
        <v>Elective</v>
      </c>
      <c r="AJ35" s="100">
        <f>'ME Curriculum'!J37</f>
        <v>4</v>
      </c>
      <c r="AK35" s="100" t="str">
        <f>'ME Curriculum'!K37</f>
        <v xml:space="preserve"> </v>
      </c>
      <c r="AL35" s="102"/>
    </row>
    <row r="36" spans="1:38" ht="30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>
        <f>'ME Curriculum'!A38</f>
        <v>0</v>
      </c>
      <c r="AB36" s="100">
        <f>'ME Curriculum'!B38</f>
        <v>0</v>
      </c>
      <c r="AC36" s="100">
        <f>'ME Curriculum'!C38</f>
        <v>0</v>
      </c>
      <c r="AD36" s="100">
        <f>'ME Curriculum'!D38</f>
        <v>0</v>
      </c>
      <c r="AE36" s="102"/>
      <c r="AF36" s="102"/>
      <c r="AG36" s="102"/>
      <c r="AH36" s="100">
        <f>'ME Curriculum'!H38</f>
        <v>0</v>
      </c>
      <c r="AI36" s="100">
        <f>'ME Curriculum'!I38</f>
        <v>0</v>
      </c>
      <c r="AJ36" s="100">
        <f>'ME Curriculum'!J38</f>
        <v>0</v>
      </c>
      <c r="AK36" s="100">
        <f>'ME Curriculum'!K38</f>
        <v>0</v>
      </c>
      <c r="AL36" s="102"/>
    </row>
    <row r="37" spans="1:38" ht="30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2"/>
      <c r="AB37" s="102"/>
      <c r="AC37" s="102"/>
      <c r="AD37" s="102"/>
      <c r="AE37" s="102"/>
      <c r="AF37" s="122" t="str">
        <f>'ME Curriculum'!F41</f>
        <v>TOOK FE EXAM</v>
      </c>
      <c r="AG37" s="100">
        <f>'ME Curriculum'!H41</f>
        <v>0</v>
      </c>
      <c r="AH37" s="102"/>
      <c r="AI37" s="102"/>
      <c r="AJ37" s="102"/>
      <c r="AK37" s="102"/>
      <c r="AL37" s="102"/>
    </row>
    <row r="38" spans="1:38" ht="30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2"/>
      <c r="AF38" s="122" t="str">
        <f>'ME Curriculum'!F42</f>
        <v>DIVERSITY CRS.</v>
      </c>
      <c r="AG38" s="100">
        <f>'ME Curriculum'!H42</f>
        <v>0</v>
      </c>
      <c r="AH38" s="100"/>
      <c r="AI38" s="100"/>
      <c r="AJ38" s="100"/>
      <c r="AK38" s="100"/>
      <c r="AL38" s="100"/>
    </row>
    <row r="39" spans="1:38" ht="30" customHeight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ht="30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ht="30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ht="30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ht="30" customHeigh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ht="30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38" ht="30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</row>
    <row r="46" spans="1:38" ht="30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38" ht="30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38" ht="30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</row>
    <row r="49" spans="1:38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ht="30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</row>
    <row r="51" spans="1:38" ht="30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1:38" ht="30" customHeight="1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</row>
    <row r="53" spans="1:38" ht="30" customHeight="1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</row>
    <row r="54" spans="1:38" ht="15.75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</row>
    <row r="55" spans="1:38" ht="15.75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ht="15.75" customHeight="1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1:38" ht="15.75" customHeight="1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1:38" ht="15.75" customHeight="1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ht="15.75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spans="1:38" ht="15.75" customHeight="1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1:38" ht="15.75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15.75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:38" ht="15.75" customHeight="1">
      <c r="A63" s="100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</row>
    <row r="64" spans="1:38" ht="15.75" customHeight="1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</row>
    <row r="65" spans="1:38" ht="15.75" customHeight="1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</row>
    <row r="66" spans="1:38" ht="15.75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1:38" ht="15.75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1:38" ht="15.75" customHeight="1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1:38" ht="15.75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spans="1:38" ht="15.75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</row>
    <row r="71" spans="1:38" ht="15.7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</row>
    <row r="72" spans="1:38" ht="15.75" customHeight="1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</row>
    <row r="73" spans="1:38" ht="15.75" customHeight="1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</row>
    <row r="74" spans="1:38" ht="15.75" customHeight="1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</row>
    <row r="75" spans="1:38" ht="15.75" customHeight="1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</row>
    <row r="76" spans="1:38" ht="15.75" customHeight="1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1:38" ht="15.75" customHeight="1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</row>
    <row r="78" spans="1:38" ht="15.75" customHeight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</row>
    <row r="79" spans="1:38" ht="15.75" customHeight="1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</row>
    <row r="80" spans="1:38" ht="15.75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</row>
    <row r="81" spans="1:38" ht="15.75" customHeight="1">
      <c r="A81" s="100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</row>
    <row r="82" spans="1:38" ht="15.75" customHeight="1">
      <c r="A82" s="100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</row>
    <row r="83" spans="1:38" ht="15.75" customHeight="1">
      <c r="A83" s="100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</row>
    <row r="84" spans="1:38" ht="15.75" customHeight="1">
      <c r="A84" s="100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</row>
    <row r="85" spans="1:38" ht="15.75" customHeight="1">
      <c r="A85" s="100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</row>
    <row r="86" spans="1:38" ht="15.75" customHeight="1">
      <c r="A86" s="100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</row>
    <row r="87" spans="1:38" ht="15.75" customHeight="1">
      <c r="A87" s="100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</row>
    <row r="88" spans="1:38" ht="15.75" customHeight="1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</row>
    <row r="89" spans="1:38" ht="15.75" customHeight="1">
      <c r="A89" s="100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</row>
    <row r="90" spans="1:38" ht="15.75" customHeight="1">
      <c r="A90" s="10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</row>
    <row r="91" spans="1:38" ht="15.75" customHeight="1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</row>
    <row r="92" spans="1:38" ht="15.75" customHeight="1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</row>
    <row r="93" spans="1:38" ht="15.75" customHeight="1">
      <c r="A93" s="10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</row>
    <row r="94" spans="1:38" ht="15.75" customHeight="1">
      <c r="A94" s="100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</row>
    <row r="95" spans="1:38" ht="15.75" customHeight="1">
      <c r="A95" s="100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</row>
    <row r="96" spans="1:38" ht="15.75" customHeight="1">
      <c r="A96" s="100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</row>
    <row r="97" spans="1:38" ht="15.75" customHeight="1">
      <c r="A97" s="100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</row>
    <row r="98" spans="1:38" ht="15.75" customHeight="1">
      <c r="A98" s="100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</row>
    <row r="99" spans="1:38" ht="15.75" customHeight="1">
      <c r="A99" s="10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</row>
    <row r="100" spans="1:38" ht="15.75" customHeight="1">
      <c r="A100" s="100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</row>
    <row r="101" spans="1:38" ht="15.75" customHeight="1">
      <c r="A101" s="100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</row>
    <row r="102" spans="1:38" ht="15.75" customHeight="1">
      <c r="A102" s="100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</row>
    <row r="103" spans="1:38" ht="15.75" customHeight="1">
      <c r="A103" s="100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</row>
    <row r="104" spans="1:38" ht="15.75" customHeight="1">
      <c r="A104" s="100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</row>
    <row r="105" spans="1:38" ht="15.75" customHeight="1">
      <c r="A105" s="100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</row>
    <row r="106" spans="1:38" ht="15.75" customHeight="1">
      <c r="A106" s="100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</row>
    <row r="107" spans="1:38" ht="15.75" customHeight="1">
      <c r="A107" s="100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</row>
    <row r="108" spans="1:38" ht="15.75" customHeight="1">
      <c r="A108" s="100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</row>
    <row r="109" spans="1:38" ht="15.75" customHeight="1">
      <c r="A109" s="100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</row>
    <row r="110" spans="1:38" ht="15.75" customHeight="1">
      <c r="A110" s="100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</row>
    <row r="111" spans="1:38" ht="15.75" customHeight="1">
      <c r="A111" s="100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</row>
    <row r="112" spans="1:38" ht="15.75" customHeight="1">
      <c r="A112" s="100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</row>
    <row r="113" spans="1:38" ht="15.75" customHeight="1">
      <c r="A113" s="100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</row>
    <row r="114" spans="1:38" ht="15.75" customHeight="1">
      <c r="A114" s="100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</row>
    <row r="115" spans="1:38" ht="15.75" customHeight="1">
      <c r="A115" s="100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</row>
    <row r="116" spans="1:38" ht="15.75" customHeight="1">
      <c r="A116" s="100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</row>
    <row r="117" spans="1:38" ht="15.75" customHeight="1">
      <c r="A117" s="100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</row>
    <row r="118" spans="1:38" ht="15.75" customHeight="1">
      <c r="A118" s="100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</row>
    <row r="119" spans="1:38" ht="15.75" customHeight="1">
      <c r="A119" s="100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</row>
    <row r="120" spans="1:38" ht="15.75" customHeight="1">
      <c r="A120" s="100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</row>
    <row r="121" spans="1:38" ht="15.75" customHeight="1">
      <c r="A121" s="100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</row>
    <row r="122" spans="1:38" ht="15.75" customHeight="1">
      <c r="A122" s="100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</row>
    <row r="123" spans="1:38" ht="15.75" customHeight="1">
      <c r="A123" s="100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</row>
    <row r="124" spans="1:38" ht="15.75" customHeight="1">
      <c r="A124" s="100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</row>
    <row r="125" spans="1:38" ht="15.75" customHeight="1">
      <c r="A125" s="100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</row>
    <row r="126" spans="1:38" ht="15.75" customHeight="1">
      <c r="A126" s="100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</row>
    <row r="127" spans="1:38" ht="15.75" customHeight="1">
      <c r="A127" s="100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</row>
    <row r="128" spans="1:38" ht="15.75" customHeight="1">
      <c r="A128" s="100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</row>
    <row r="129" spans="1:38" ht="15.75" customHeight="1">
      <c r="A129" s="100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</row>
    <row r="130" spans="1:38" ht="15.75" customHeight="1">
      <c r="A130" s="100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</row>
    <row r="131" spans="1:38" ht="15.75" customHeight="1">
      <c r="A131" s="100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</row>
    <row r="132" spans="1:38" ht="15.75" customHeight="1">
      <c r="A132" s="100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</row>
    <row r="133" spans="1:38" ht="15.75" customHeight="1">
      <c r="A133" s="100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</row>
    <row r="134" spans="1:38" ht="15.75" customHeight="1">
      <c r="A134" s="100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</row>
    <row r="135" spans="1:38" ht="15.75" customHeight="1">
      <c r="A135" s="100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</row>
    <row r="136" spans="1:38" ht="15.75" customHeight="1">
      <c r="A136" s="100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</row>
    <row r="137" spans="1:38" ht="15.75" customHeight="1">
      <c r="A137" s="100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</row>
    <row r="138" spans="1:38" ht="15.75" customHeight="1">
      <c r="A138" s="100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</row>
    <row r="139" spans="1:38" ht="15.75" customHeight="1">
      <c r="A139" s="100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</row>
    <row r="140" spans="1:38" ht="15.75" customHeight="1">
      <c r="A140" s="100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</row>
    <row r="141" spans="1:38" ht="15.75" customHeight="1">
      <c r="A141" s="100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</row>
    <row r="142" spans="1:38" ht="15.75" customHeight="1">
      <c r="A142" s="100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</row>
    <row r="143" spans="1:38" ht="15.75" customHeight="1">
      <c r="A143" s="100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</row>
    <row r="144" spans="1:38" ht="15.75" customHeight="1">
      <c r="A144" s="100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</row>
    <row r="145" spans="1:38" ht="15.75" customHeight="1">
      <c r="A145" s="100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</row>
    <row r="146" spans="1:38" ht="15.75" customHeight="1">
      <c r="A146" s="100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</row>
    <row r="147" spans="1:38" ht="15.75" customHeight="1">
      <c r="A147" s="100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</row>
    <row r="148" spans="1:38" ht="15.75" customHeight="1">
      <c r="A148" s="100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</row>
    <row r="149" spans="1:38" ht="15.75" customHeight="1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</row>
    <row r="150" spans="1:38" ht="15.75" customHeight="1">
      <c r="A150" s="100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</row>
    <row r="151" spans="1:38" ht="15.75" customHeight="1">
      <c r="A151" s="100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</row>
    <row r="152" spans="1:38" ht="15.75" customHeight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</row>
    <row r="153" spans="1:38" ht="15.75" customHeight="1">
      <c r="A153" s="100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</row>
    <row r="154" spans="1:38" ht="15.75" customHeight="1">
      <c r="A154" s="100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</row>
    <row r="155" spans="1:38" ht="15.75" customHeight="1">
      <c r="A155" s="100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</row>
    <row r="156" spans="1:38" ht="15.75" customHeight="1">
      <c r="A156" s="100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</row>
    <row r="157" spans="1:38" ht="15.75" customHeight="1">
      <c r="A157" s="100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</row>
    <row r="158" spans="1:38" ht="15.75" customHeight="1">
      <c r="A158" s="100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</row>
    <row r="159" spans="1:38" ht="15.75" customHeight="1">
      <c r="A159" s="100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</row>
    <row r="160" spans="1:38" ht="15.75" customHeight="1">
      <c r="A160" s="100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</row>
    <row r="161" spans="1:38" ht="15.75" customHeight="1">
      <c r="A161" s="100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</row>
    <row r="162" spans="1:38" ht="15.75" customHeight="1">
      <c r="A162" s="100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</row>
    <row r="163" spans="1:38" ht="15.75" customHeight="1">
      <c r="A163" s="100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</row>
    <row r="164" spans="1:38" ht="15.75" customHeight="1">
      <c r="A164" s="100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</row>
    <row r="165" spans="1:38" ht="15.75" customHeight="1">
      <c r="A165" s="100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</row>
    <row r="166" spans="1:38" ht="15.75" customHeight="1">
      <c r="A166" s="100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</row>
    <row r="167" spans="1:38" ht="15.75" customHeight="1">
      <c r="A167" s="100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</row>
    <row r="168" spans="1:38" ht="15.75" customHeight="1">
      <c r="A168" s="100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</row>
    <row r="169" spans="1:38" ht="15.75" customHeight="1">
      <c r="A169" s="100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</row>
    <row r="170" spans="1:38" ht="15.75" customHeight="1">
      <c r="A170" s="100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</row>
    <row r="171" spans="1:38" ht="15.75" customHeight="1">
      <c r="A171" s="100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</row>
    <row r="172" spans="1:38" ht="15.75" customHeight="1">
      <c r="A172" s="100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</row>
    <row r="173" spans="1:38" ht="15.75" customHeight="1">
      <c r="A173" s="100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</row>
    <row r="174" spans="1:38" ht="15.75" customHeight="1">
      <c r="A174" s="100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</row>
    <row r="175" spans="1:38" ht="15.75" customHeight="1">
      <c r="A175" s="100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</row>
    <row r="176" spans="1:38" ht="15.75" customHeight="1">
      <c r="A176" s="100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</row>
    <row r="177" spans="1:38" ht="15.75" customHeight="1">
      <c r="A177" s="100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</row>
    <row r="178" spans="1:38" ht="15.75" customHeight="1">
      <c r="A178" s="100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</row>
    <row r="179" spans="1:38" ht="15.75" customHeight="1">
      <c r="A179" s="100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</row>
    <row r="180" spans="1:38" ht="15.75" customHeight="1">
      <c r="A180" s="100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</row>
    <row r="181" spans="1:38" ht="15.75" customHeight="1">
      <c r="A181" s="100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</row>
    <row r="182" spans="1:38" ht="15.75" customHeight="1">
      <c r="A182" s="100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</row>
    <row r="183" spans="1:38" ht="15.75" customHeight="1">
      <c r="A183" s="100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</row>
    <row r="184" spans="1:38" ht="15.75" customHeight="1">
      <c r="A184" s="100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</row>
    <row r="185" spans="1:38" ht="15.75" customHeight="1">
      <c r="A185" s="100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</row>
    <row r="186" spans="1:38" ht="15.75" customHeight="1">
      <c r="A186" s="100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</row>
    <row r="187" spans="1:38" ht="15.75" customHeight="1">
      <c r="A187" s="100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</row>
    <row r="188" spans="1:38" ht="15.75" customHeight="1">
      <c r="A188" s="100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</row>
    <row r="189" spans="1:38" ht="15.75" customHeight="1">
      <c r="A189" s="100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</row>
    <row r="190" spans="1:38" ht="15.75" customHeight="1">
      <c r="A190" s="100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</row>
    <row r="191" spans="1:38" ht="15.75" customHeight="1">
      <c r="A191" s="100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</row>
    <row r="192" spans="1:38" ht="15.75" customHeight="1">
      <c r="A192" s="100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</row>
    <row r="193" spans="1:38" ht="15.75" customHeight="1">
      <c r="A193" s="100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</row>
    <row r="194" spans="1:38" ht="15.75" customHeight="1">
      <c r="A194" s="100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</row>
    <row r="195" spans="1:38" ht="15.75" customHeight="1">
      <c r="A195" s="100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</row>
    <row r="196" spans="1:38" ht="15.75" customHeight="1">
      <c r="A196" s="100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</row>
    <row r="197" spans="1:38" ht="15.75" customHeight="1">
      <c r="A197" s="100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</row>
    <row r="198" spans="1:38" ht="15.75" customHeight="1">
      <c r="A198" s="100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</row>
    <row r="199" spans="1:38" ht="15.75" customHeight="1">
      <c r="A199" s="100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</row>
    <row r="200" spans="1:38" ht="15.75" customHeight="1">
      <c r="A200" s="100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</row>
    <row r="201" spans="1:38" ht="15.75" customHeight="1">
      <c r="A201" s="100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</row>
    <row r="202" spans="1:38" ht="15.75" customHeight="1">
      <c r="A202" s="100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</row>
    <row r="203" spans="1:38" ht="15.75" customHeight="1">
      <c r="A203" s="100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</row>
    <row r="204" spans="1:38" ht="15.75" customHeight="1">
      <c r="A204" s="100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</row>
    <row r="205" spans="1:38" ht="15.75" customHeight="1">
      <c r="A205" s="100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</row>
    <row r="206" spans="1:38" ht="15.75" customHeight="1">
      <c r="A206" s="100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</row>
    <row r="207" spans="1:38" ht="15.75" customHeight="1">
      <c r="A207" s="100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</row>
    <row r="208" spans="1:38" ht="15.75" customHeight="1">
      <c r="A208" s="100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</row>
    <row r="209" spans="1:38" ht="15.75" customHeight="1">
      <c r="A209" s="100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</row>
    <row r="210" spans="1:38" ht="15.75" customHeight="1">
      <c r="A210" s="100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</row>
    <row r="211" spans="1:38" ht="15.75" customHeight="1">
      <c r="A211" s="100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</row>
    <row r="212" spans="1:38" ht="15.75" customHeight="1">
      <c r="A212" s="100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</row>
    <row r="213" spans="1:38" ht="15.75" customHeight="1">
      <c r="A213" s="100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</row>
    <row r="214" spans="1:38" ht="15.75" customHeight="1">
      <c r="A214" s="100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</row>
    <row r="215" spans="1:38" ht="15.75" customHeight="1">
      <c r="A215" s="100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</row>
    <row r="216" spans="1:38" ht="15.75" customHeight="1">
      <c r="A216" s="100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</row>
    <row r="217" spans="1:38" ht="15.75" customHeight="1">
      <c r="A217" s="100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</row>
    <row r="218" spans="1:38" ht="15.75" customHeight="1">
      <c r="A218" s="100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</row>
    <row r="219" spans="1:38" ht="15.75" customHeight="1">
      <c r="A219" s="100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</row>
    <row r="220" spans="1:38" ht="15.75" customHeight="1">
      <c r="A220" s="100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</row>
    <row r="221" spans="1:38" ht="15.75" customHeight="1">
      <c r="A221" s="100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</row>
    <row r="222" spans="1:38" ht="15.75" customHeight="1">
      <c r="A222" s="100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</row>
    <row r="223" spans="1:38" ht="15.75" customHeight="1">
      <c r="A223" s="100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</row>
    <row r="224" spans="1:38" ht="15.75" customHeight="1">
      <c r="A224" s="100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</row>
    <row r="225" spans="1:38" ht="15.75" customHeight="1">
      <c r="A225" s="100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</row>
    <row r="226" spans="1:38" ht="15.75" customHeight="1">
      <c r="A226" s="100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</row>
    <row r="227" spans="1:38" ht="15.75" customHeight="1">
      <c r="A227" s="100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</row>
    <row r="228" spans="1:38" ht="15.75" customHeight="1">
      <c r="A228" s="100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</row>
    <row r="229" spans="1:38" ht="15.75" customHeight="1">
      <c r="A229" s="100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</row>
    <row r="230" spans="1:38" ht="15.75" customHeight="1">
      <c r="A230" s="100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</row>
    <row r="231" spans="1:38" ht="15.75" customHeight="1">
      <c r="A231" s="100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</row>
    <row r="232" spans="1:38" ht="15.75" customHeight="1">
      <c r="A232" s="100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</row>
    <row r="233" spans="1:38" ht="15.75" customHeight="1">
      <c r="A233" s="100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</row>
    <row r="234" spans="1:38" ht="15.75" customHeight="1">
      <c r="A234" s="100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</row>
    <row r="235" spans="1:38" ht="15.75" customHeight="1">
      <c r="A235" s="100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</row>
    <row r="236" spans="1:38" ht="15.75" customHeight="1">
      <c r="A236" s="100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</row>
    <row r="237" spans="1:38" ht="15.75" customHeight="1">
      <c r="A237" s="100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</row>
    <row r="238" spans="1:38" ht="15.75" customHeight="1">
      <c r="A238" s="100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</row>
    <row r="239" spans="1:38" ht="15.75" customHeight="1">
      <c r="A239" s="100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</row>
    <row r="240" spans="1:38" ht="15.75" customHeight="1">
      <c r="A240" s="100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</row>
    <row r="241" spans="1:38" ht="15.75" customHeight="1">
      <c r="A241" s="100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</row>
    <row r="242" spans="1:38" ht="15.75" customHeight="1">
      <c r="A242" s="100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</row>
    <row r="243" spans="1:38" ht="15.75" customHeight="1">
      <c r="A243" s="100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</row>
    <row r="244" spans="1:38" ht="15.75" customHeight="1">
      <c r="A244" s="100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</row>
    <row r="245" spans="1:38" ht="15.75" customHeight="1">
      <c r="A245" s="100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</row>
    <row r="246" spans="1:38" ht="15.75" customHeight="1">
      <c r="A246" s="100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</row>
    <row r="247" spans="1:38" ht="15.75" customHeight="1">
      <c r="A247" s="100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</row>
    <row r="248" spans="1:38" ht="15.75" customHeight="1">
      <c r="A248" s="100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</row>
    <row r="249" spans="1:38" ht="15.75" customHeight="1">
      <c r="A249" s="100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</row>
    <row r="250" spans="1:38" ht="15.75" customHeight="1">
      <c r="A250" s="100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</row>
    <row r="251" spans="1:38" ht="15.75" customHeight="1">
      <c r="A251" s="100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</row>
    <row r="252" spans="1:38" ht="15.75" customHeight="1">
      <c r="A252" s="100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</row>
    <row r="253" spans="1:38" ht="15.75" customHeight="1">
      <c r="A253" s="100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</row>
    <row r="254" spans="1:38" ht="15.75" customHeight="1">
      <c r="A254" s="100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</row>
    <row r="255" spans="1:38" ht="15.75" customHeight="1">
      <c r="A255" s="100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</row>
    <row r="256" spans="1:38" ht="15.75" customHeight="1">
      <c r="A256" s="100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</row>
    <row r="257" spans="1:38" ht="15.75" customHeight="1">
      <c r="A257" s="100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</row>
    <row r="258" spans="1:38" ht="15.75" customHeight="1">
      <c r="A258" s="100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</row>
    <row r="259" spans="1:38" ht="15.75" customHeight="1">
      <c r="A259" s="100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</row>
    <row r="260" spans="1:38" ht="15.75" customHeight="1">
      <c r="A260" s="100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</row>
    <row r="261" spans="1:38" ht="15.75" customHeight="1">
      <c r="A261" s="100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</row>
    <row r="262" spans="1:38" ht="15.75" customHeight="1">
      <c r="A262" s="100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</row>
    <row r="263" spans="1:38" ht="15.75" customHeight="1">
      <c r="A263" s="100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</row>
    <row r="264" spans="1:38" ht="15.75" customHeight="1">
      <c r="A264" s="100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</row>
    <row r="265" spans="1:38" ht="15.75" customHeight="1">
      <c r="A265" s="100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</row>
    <row r="266" spans="1:38" ht="15.75" customHeight="1">
      <c r="A266" s="100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</row>
    <row r="267" spans="1:38" ht="15.75" customHeight="1">
      <c r="A267" s="100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</row>
    <row r="268" spans="1:38" ht="15.75" customHeight="1">
      <c r="A268" s="100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</row>
    <row r="269" spans="1:38" ht="15.75" customHeight="1">
      <c r="A269" s="100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</row>
    <row r="270" spans="1:38" ht="15.75" customHeight="1">
      <c r="A270" s="100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</row>
    <row r="271" spans="1:38" ht="15.75" customHeight="1">
      <c r="A271" s="100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</row>
    <row r="272" spans="1:38" ht="15.75" customHeight="1">
      <c r="A272" s="100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</row>
    <row r="273" spans="1:38" ht="15.75" customHeight="1">
      <c r="A273" s="100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</row>
    <row r="274" spans="1:38" ht="15.75" customHeight="1">
      <c r="A274" s="100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</row>
    <row r="275" spans="1:38" ht="15.75" customHeight="1">
      <c r="A275" s="100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</row>
    <row r="276" spans="1:38" ht="15.75" customHeight="1">
      <c r="A276" s="100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</row>
    <row r="277" spans="1:38" ht="15.75" customHeight="1">
      <c r="A277" s="100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</row>
    <row r="278" spans="1:38" ht="15.75" customHeight="1">
      <c r="A278" s="100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</row>
    <row r="279" spans="1:38" ht="15.75" customHeight="1">
      <c r="A279" s="100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</row>
    <row r="280" spans="1:38" ht="15.75" customHeight="1">
      <c r="A280" s="100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</row>
    <row r="281" spans="1:38" ht="15.75" customHeight="1">
      <c r="A281" s="100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</row>
    <row r="282" spans="1:38" ht="15.75" customHeight="1">
      <c r="A282" s="100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</row>
    <row r="283" spans="1:38" ht="15.75" customHeight="1">
      <c r="A283" s="100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</row>
    <row r="284" spans="1:38" ht="15.75" customHeight="1">
      <c r="A284" s="100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</row>
    <row r="285" spans="1:38" ht="15.75" customHeight="1">
      <c r="A285" s="100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</row>
    <row r="286" spans="1:38" ht="15.75" customHeight="1">
      <c r="A286" s="100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</row>
    <row r="287" spans="1:38" ht="15.75" customHeight="1">
      <c r="A287" s="100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</row>
    <row r="288" spans="1:38" ht="15.75" customHeight="1">
      <c r="A288" s="100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</row>
    <row r="289" spans="1:38" ht="15.75" customHeight="1">
      <c r="A289" s="100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</row>
    <row r="290" spans="1:38" ht="15.75" customHeight="1">
      <c r="A290" s="100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</row>
    <row r="291" spans="1:38" ht="15.75" customHeight="1">
      <c r="A291" s="100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</row>
    <row r="292" spans="1:38" ht="15.75" customHeight="1">
      <c r="A292" s="100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</row>
    <row r="293" spans="1:38" ht="15.75" customHeight="1">
      <c r="A293" s="100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</row>
    <row r="294" spans="1:38" ht="15.75" customHeight="1">
      <c r="A294" s="100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</row>
    <row r="295" spans="1:38" ht="15.75" customHeight="1">
      <c r="A295" s="100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</row>
    <row r="296" spans="1:38" ht="15.75" customHeight="1">
      <c r="A296" s="100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</row>
    <row r="297" spans="1:38" ht="15.75" customHeight="1">
      <c r="A297" s="100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</row>
    <row r="298" spans="1:38" ht="15.75" customHeight="1">
      <c r="A298" s="100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</row>
    <row r="299" spans="1:38" ht="15.75" customHeight="1">
      <c r="A299" s="100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</row>
    <row r="300" spans="1:38" ht="15.75" customHeight="1">
      <c r="A300" s="100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</row>
    <row r="301" spans="1:38" ht="15.75" customHeight="1">
      <c r="A301" s="100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</row>
    <row r="302" spans="1:38" ht="15.75" customHeight="1">
      <c r="A302" s="100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</row>
    <row r="303" spans="1:38" ht="15.75" customHeight="1">
      <c r="A303" s="100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</row>
    <row r="304" spans="1:38" ht="15.75" customHeight="1">
      <c r="A304" s="100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</row>
    <row r="305" spans="1:38" ht="15.75" customHeight="1">
      <c r="A305" s="100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</row>
    <row r="306" spans="1:38" ht="15.75" customHeight="1">
      <c r="A306" s="100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</row>
    <row r="307" spans="1:38" ht="15.75" customHeight="1">
      <c r="A307" s="100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</row>
    <row r="308" spans="1:38" ht="15.75" customHeight="1">
      <c r="A308" s="100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</row>
    <row r="309" spans="1:38" ht="15.75" customHeight="1">
      <c r="A309" s="100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</row>
    <row r="310" spans="1:38" ht="15.75" customHeight="1">
      <c r="A310" s="100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</row>
    <row r="311" spans="1:38" ht="15.75" customHeight="1">
      <c r="A311" s="100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</row>
    <row r="312" spans="1:38" ht="15.75" customHeight="1">
      <c r="A312" s="100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</row>
    <row r="313" spans="1:38" ht="15.75" customHeight="1">
      <c r="A313" s="100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</row>
    <row r="314" spans="1:38" ht="15.75" customHeight="1">
      <c r="A314" s="100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</row>
    <row r="315" spans="1:38" ht="15.75" customHeight="1">
      <c r="A315" s="100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</row>
    <row r="316" spans="1:38" ht="15.75" customHeight="1">
      <c r="A316" s="100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</row>
    <row r="317" spans="1:38" ht="15.75" customHeight="1">
      <c r="A317" s="100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</row>
    <row r="318" spans="1:38" ht="15.75" customHeight="1">
      <c r="A318" s="100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</row>
    <row r="319" spans="1:38" ht="15.75" customHeight="1">
      <c r="A319" s="100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</row>
    <row r="320" spans="1:38" ht="15.75" customHeight="1">
      <c r="A320" s="100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</row>
    <row r="321" spans="1:38" ht="15.75" customHeight="1">
      <c r="A321" s="100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</row>
    <row r="322" spans="1:38" ht="15.75" customHeight="1">
      <c r="A322" s="100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</row>
    <row r="323" spans="1:38" ht="15.75" customHeight="1">
      <c r="A323" s="100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</row>
    <row r="324" spans="1:38" ht="15.75" customHeight="1">
      <c r="A324" s="100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</row>
    <row r="325" spans="1:38" ht="15.75" customHeight="1">
      <c r="A325" s="100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</row>
    <row r="326" spans="1:38" ht="15.75" customHeight="1">
      <c r="A326" s="100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</row>
    <row r="327" spans="1:38" ht="15.75" customHeight="1">
      <c r="A327" s="100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</row>
    <row r="328" spans="1:38" ht="15.75" customHeight="1">
      <c r="A328" s="100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</row>
    <row r="329" spans="1:38" ht="15.75" customHeight="1">
      <c r="A329" s="100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</row>
    <row r="330" spans="1:38" ht="15.75" customHeight="1">
      <c r="A330" s="100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</row>
    <row r="331" spans="1:38" ht="15.75" customHeight="1">
      <c r="A331" s="100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</row>
    <row r="332" spans="1:38" ht="15.75" customHeight="1">
      <c r="A332" s="100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</row>
    <row r="333" spans="1:38" ht="15.75" customHeight="1">
      <c r="A333" s="100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</row>
    <row r="334" spans="1:38" ht="15.75" customHeight="1">
      <c r="A334" s="100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</row>
    <row r="335" spans="1:38" ht="15.75" customHeight="1">
      <c r="A335" s="100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</row>
    <row r="336" spans="1:38" ht="15.75" customHeight="1">
      <c r="A336" s="100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</row>
    <row r="337" spans="1:38" ht="15.75" customHeight="1">
      <c r="A337" s="100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</row>
    <row r="338" spans="1:38" ht="15.75" customHeight="1">
      <c r="A338" s="100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</row>
    <row r="339" spans="1:38" ht="15.75" customHeight="1">
      <c r="A339" s="100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</row>
    <row r="340" spans="1:38" ht="15.75" customHeight="1">
      <c r="A340" s="100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</row>
    <row r="341" spans="1:38" ht="15.75" customHeight="1">
      <c r="A341" s="100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</row>
    <row r="342" spans="1:38" ht="15.75" customHeight="1">
      <c r="A342" s="100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</row>
    <row r="343" spans="1:38" ht="15.75" customHeight="1">
      <c r="A343" s="100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</row>
    <row r="344" spans="1:38" ht="15.75" customHeight="1">
      <c r="A344" s="100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</row>
    <row r="345" spans="1:38" ht="15.75" customHeight="1">
      <c r="A345" s="100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</row>
    <row r="346" spans="1:38" ht="15.75" customHeight="1">
      <c r="A346" s="100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</row>
    <row r="347" spans="1:38" ht="15.75" customHeight="1">
      <c r="A347" s="100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</row>
    <row r="348" spans="1:38" ht="15.75" customHeight="1">
      <c r="A348" s="100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</row>
    <row r="349" spans="1:38" ht="15.75" customHeight="1">
      <c r="A349" s="100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</row>
    <row r="350" spans="1:38" ht="15.75" customHeight="1">
      <c r="A350" s="100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</row>
    <row r="351" spans="1:38" ht="15.75" customHeight="1">
      <c r="A351" s="100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</row>
    <row r="352" spans="1:38" ht="15.75" customHeight="1">
      <c r="A352" s="100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</row>
    <row r="353" spans="1:38" ht="15.75" customHeight="1">
      <c r="A353" s="100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</row>
    <row r="354" spans="1:38" ht="15.75" customHeight="1">
      <c r="A354" s="100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</row>
    <row r="355" spans="1:38" ht="15.75" customHeight="1">
      <c r="A355" s="100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</row>
    <row r="356" spans="1:38" ht="15.75" customHeight="1">
      <c r="A356" s="100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</row>
    <row r="357" spans="1:38" ht="15.75" customHeight="1">
      <c r="A357" s="100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</row>
    <row r="358" spans="1:38" ht="15.75" customHeight="1">
      <c r="A358" s="100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</row>
    <row r="359" spans="1:38" ht="15.75" customHeight="1">
      <c r="A359" s="100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</row>
    <row r="360" spans="1:38" ht="15.75" customHeight="1">
      <c r="A360" s="100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</row>
    <row r="361" spans="1:38" ht="15.75" customHeight="1">
      <c r="A361" s="100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</row>
    <row r="362" spans="1:38" ht="15.75" customHeight="1">
      <c r="A362" s="100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</row>
    <row r="363" spans="1:38" ht="15.75" customHeight="1">
      <c r="A363" s="100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</row>
    <row r="364" spans="1:38" ht="15.75" customHeight="1">
      <c r="A364" s="100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</row>
    <row r="365" spans="1:38" ht="15.75" customHeight="1">
      <c r="A365" s="100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</row>
    <row r="366" spans="1:38" ht="15.75" customHeight="1">
      <c r="A366" s="100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</row>
    <row r="367" spans="1:38" ht="15.75" customHeight="1">
      <c r="A367" s="100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</row>
    <row r="368" spans="1:38" ht="15.75" customHeight="1">
      <c r="A368" s="100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</row>
    <row r="369" spans="1:38" ht="15.75" customHeight="1">
      <c r="A369" s="100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</row>
    <row r="370" spans="1:38" ht="15.75" customHeight="1">
      <c r="A370" s="100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</row>
    <row r="371" spans="1:38" ht="15.75" customHeight="1">
      <c r="A371" s="100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</row>
    <row r="372" spans="1:38" ht="15.75" customHeight="1">
      <c r="A372" s="100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</row>
    <row r="373" spans="1:38" ht="15.75" customHeight="1">
      <c r="A373" s="100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</row>
    <row r="374" spans="1:38" ht="15.75" customHeight="1">
      <c r="A374" s="100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</row>
    <row r="375" spans="1:38" ht="15.75" customHeight="1">
      <c r="A375" s="100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</row>
    <row r="376" spans="1:38" ht="15.75" customHeight="1">
      <c r="A376" s="100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</row>
    <row r="377" spans="1:38" ht="15.75" customHeight="1">
      <c r="A377" s="100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</row>
    <row r="378" spans="1:38" ht="15.75" customHeight="1">
      <c r="A378" s="100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</row>
    <row r="379" spans="1:38" ht="15.75" customHeight="1">
      <c r="A379" s="100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</row>
    <row r="380" spans="1:38" ht="15.75" customHeight="1">
      <c r="A380" s="100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</row>
    <row r="381" spans="1:38" ht="15.75" customHeight="1">
      <c r="A381" s="100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</row>
    <row r="382" spans="1:38" ht="15.75" customHeight="1">
      <c r="A382" s="100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</row>
    <row r="383" spans="1:38" ht="15.75" customHeight="1">
      <c r="A383" s="100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</row>
    <row r="384" spans="1:38" ht="15.75" customHeight="1">
      <c r="A384" s="100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</row>
    <row r="385" spans="1:38" ht="15.75" customHeight="1">
      <c r="A385" s="100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</row>
    <row r="386" spans="1:38" ht="15.75" customHeight="1">
      <c r="A386" s="100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</row>
    <row r="387" spans="1:38" ht="15.75" customHeight="1">
      <c r="A387" s="100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</row>
    <row r="388" spans="1:38" ht="15.75" customHeight="1">
      <c r="A388" s="100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</row>
    <row r="389" spans="1:38" ht="15.75" customHeight="1">
      <c r="A389" s="100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</row>
    <row r="390" spans="1:38" ht="15.75" customHeight="1">
      <c r="A390" s="100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</row>
    <row r="391" spans="1:38" ht="15.75" customHeight="1">
      <c r="A391" s="100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</row>
    <row r="392" spans="1:38" ht="15.75" customHeight="1">
      <c r="A392" s="100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</row>
    <row r="393" spans="1:38" ht="15.75" customHeight="1">
      <c r="A393" s="100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</row>
    <row r="394" spans="1:38" ht="15.75" customHeight="1">
      <c r="A394" s="100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</row>
    <row r="395" spans="1:38" ht="15.75" customHeight="1">
      <c r="A395" s="100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</row>
    <row r="396" spans="1:38" ht="15.75" customHeight="1">
      <c r="A396" s="100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</row>
    <row r="397" spans="1:38" ht="15.75" customHeight="1">
      <c r="A397" s="100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</row>
    <row r="398" spans="1:38" ht="15.75" customHeight="1">
      <c r="A398" s="100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</row>
    <row r="399" spans="1:38" ht="15.75" customHeight="1">
      <c r="A399" s="100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</row>
    <row r="400" spans="1:38" ht="15.75" customHeight="1">
      <c r="A400" s="100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</row>
    <row r="401" spans="1:38" ht="15.75" customHeight="1">
      <c r="A401" s="100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</row>
    <row r="402" spans="1:38" ht="15.75" customHeight="1">
      <c r="A402" s="100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</row>
    <row r="403" spans="1:38" ht="15.75" customHeight="1">
      <c r="A403" s="100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</row>
    <row r="404" spans="1:38" ht="15.75" customHeight="1">
      <c r="A404" s="100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</row>
    <row r="405" spans="1:38" ht="15.75" customHeight="1">
      <c r="A405" s="100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</row>
    <row r="406" spans="1:38" ht="15.75" customHeight="1">
      <c r="A406" s="100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</row>
    <row r="407" spans="1:38" ht="15.75" customHeight="1">
      <c r="A407" s="100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</row>
    <row r="408" spans="1:38" ht="15.75" customHeight="1">
      <c r="A408" s="100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</row>
    <row r="409" spans="1:38" ht="15.75" customHeight="1">
      <c r="A409" s="100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</row>
    <row r="410" spans="1:38" ht="15.75" customHeight="1">
      <c r="A410" s="100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</row>
    <row r="411" spans="1:38" ht="15.75" customHeight="1">
      <c r="A411" s="100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</row>
    <row r="412" spans="1:38" ht="15.75" customHeight="1">
      <c r="A412" s="100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</row>
    <row r="413" spans="1:38" ht="15.75" customHeight="1">
      <c r="A413" s="100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</row>
    <row r="414" spans="1:38" ht="15.75" customHeight="1">
      <c r="A414" s="100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</row>
    <row r="415" spans="1:38" ht="15.75" customHeight="1">
      <c r="A415" s="100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</row>
    <row r="416" spans="1:38" ht="15.75" customHeight="1">
      <c r="A416" s="100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</row>
    <row r="417" spans="1:38" ht="15.75" customHeight="1">
      <c r="A417" s="100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</row>
    <row r="418" spans="1:38" ht="15.75" customHeight="1">
      <c r="A418" s="100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</row>
    <row r="419" spans="1:38" ht="15.75" customHeight="1">
      <c r="A419" s="100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</row>
    <row r="420" spans="1:38" ht="15.75" customHeight="1">
      <c r="A420" s="100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</row>
    <row r="421" spans="1:38" ht="15.75" customHeight="1">
      <c r="A421" s="100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</row>
    <row r="422" spans="1:38" ht="15.75" customHeight="1">
      <c r="A422" s="100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</row>
    <row r="423" spans="1:38" ht="15.75" customHeight="1">
      <c r="A423" s="100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</row>
    <row r="424" spans="1:38" ht="15.75" customHeight="1">
      <c r="A424" s="100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</row>
    <row r="425" spans="1:38" ht="15.75" customHeight="1">
      <c r="A425" s="100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</row>
    <row r="426" spans="1:38" ht="15.75" customHeight="1">
      <c r="A426" s="100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</row>
    <row r="427" spans="1:38" ht="15.75" customHeight="1">
      <c r="A427" s="100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</row>
    <row r="428" spans="1:38" ht="15.75" customHeight="1">
      <c r="A428" s="100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</row>
    <row r="429" spans="1:38" ht="15.75" customHeight="1">
      <c r="A429" s="100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</row>
    <row r="430" spans="1:38" ht="15.75" customHeight="1">
      <c r="A430" s="100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</row>
    <row r="431" spans="1:38" ht="15.75" customHeight="1">
      <c r="A431" s="100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</row>
    <row r="432" spans="1:38" ht="15.75" customHeight="1">
      <c r="A432" s="100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</row>
    <row r="433" spans="1:38" ht="15.75" customHeight="1">
      <c r="A433" s="100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</row>
    <row r="434" spans="1:38" ht="15.75" customHeight="1">
      <c r="A434" s="100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</row>
    <row r="435" spans="1:38" ht="15.75" customHeight="1">
      <c r="A435" s="100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</row>
    <row r="436" spans="1:38" ht="15.75" customHeight="1">
      <c r="A436" s="100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</row>
    <row r="437" spans="1:38" ht="15.75" customHeight="1">
      <c r="A437" s="100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</row>
    <row r="438" spans="1:38" ht="15.75" customHeight="1">
      <c r="A438" s="100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</row>
    <row r="439" spans="1:38" ht="15.75" customHeight="1">
      <c r="A439" s="100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</row>
    <row r="440" spans="1:38" ht="15.75" customHeight="1">
      <c r="A440" s="100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</row>
    <row r="441" spans="1:38" ht="15.75" customHeight="1">
      <c r="A441" s="100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</row>
    <row r="442" spans="1:38" ht="15.75" customHeight="1">
      <c r="A442" s="100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</row>
    <row r="443" spans="1:38" ht="15.75" customHeight="1">
      <c r="A443" s="100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</row>
    <row r="444" spans="1:38" ht="15.75" customHeight="1">
      <c r="A444" s="100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</row>
    <row r="445" spans="1:38" ht="15.75" customHeight="1">
      <c r="A445" s="100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</row>
    <row r="446" spans="1:38" ht="15.75" customHeight="1">
      <c r="A446" s="100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</row>
    <row r="447" spans="1:38" ht="15.75" customHeight="1">
      <c r="A447" s="100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</row>
    <row r="448" spans="1:38" ht="15.75" customHeight="1">
      <c r="A448" s="100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</row>
    <row r="449" spans="1:38" ht="15.75" customHeight="1">
      <c r="A449" s="100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</row>
    <row r="450" spans="1:38" ht="15.75" customHeight="1">
      <c r="A450" s="100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</row>
    <row r="451" spans="1:38" ht="15.75" customHeight="1">
      <c r="A451" s="100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</row>
    <row r="452" spans="1:38" ht="15.75" customHeight="1">
      <c r="A452" s="100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</row>
    <row r="453" spans="1:38" ht="15.75" customHeight="1">
      <c r="A453" s="100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</row>
    <row r="454" spans="1:38" ht="15.75" customHeight="1">
      <c r="A454" s="100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</row>
    <row r="455" spans="1:38" ht="15.75" customHeight="1">
      <c r="A455" s="100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</row>
    <row r="456" spans="1:38" ht="15.75" customHeight="1">
      <c r="A456" s="100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</row>
    <row r="457" spans="1:38" ht="15.75" customHeight="1">
      <c r="A457" s="100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</row>
    <row r="458" spans="1:38" ht="15.75" customHeight="1">
      <c r="A458" s="100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</row>
    <row r="459" spans="1:38" ht="15.75" customHeight="1">
      <c r="A459" s="100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</row>
    <row r="460" spans="1:38" ht="15.75" customHeight="1">
      <c r="A460" s="100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</row>
    <row r="461" spans="1:38" ht="15.75" customHeight="1">
      <c r="A461" s="100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</row>
    <row r="462" spans="1:38" ht="15.75" customHeight="1">
      <c r="A462" s="100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</row>
    <row r="463" spans="1:38" ht="15.75" customHeight="1">
      <c r="A463" s="100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</row>
    <row r="464" spans="1:38" ht="15.75" customHeight="1">
      <c r="A464" s="100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</row>
    <row r="465" spans="1:38" ht="15.75" customHeight="1">
      <c r="A465" s="100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</row>
    <row r="466" spans="1:38" ht="15.75" customHeight="1">
      <c r="A466" s="100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</row>
    <row r="467" spans="1:38" ht="15.75" customHeight="1">
      <c r="A467" s="100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</row>
    <row r="468" spans="1:38" ht="15.75" customHeight="1">
      <c r="A468" s="100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</row>
    <row r="469" spans="1:38" ht="15.75" customHeight="1">
      <c r="A469" s="100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</row>
    <row r="470" spans="1:38" ht="15.75" customHeight="1">
      <c r="A470" s="100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</row>
    <row r="471" spans="1:38" ht="15.75" customHeight="1">
      <c r="A471" s="100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</row>
    <row r="472" spans="1:38" ht="15.75" customHeight="1">
      <c r="A472" s="100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</row>
    <row r="473" spans="1:38" ht="15.75" customHeight="1">
      <c r="A473" s="100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</row>
    <row r="474" spans="1:38" ht="15.75" customHeight="1">
      <c r="A474" s="100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</row>
    <row r="475" spans="1:38" ht="15.75" customHeight="1">
      <c r="A475" s="100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</row>
    <row r="476" spans="1:38" ht="15.75" customHeight="1">
      <c r="A476" s="100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</row>
    <row r="477" spans="1:38" ht="15.75" customHeight="1">
      <c r="A477" s="100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</row>
    <row r="478" spans="1:38" ht="15.75" customHeight="1">
      <c r="A478" s="100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</row>
    <row r="479" spans="1:38" ht="15.75" customHeight="1">
      <c r="A479" s="100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</row>
    <row r="480" spans="1:38" ht="15.75" customHeight="1">
      <c r="A480" s="100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</row>
    <row r="481" spans="1:38" ht="15.75" customHeight="1">
      <c r="A481" s="100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</row>
    <row r="482" spans="1:38" ht="15.75" customHeight="1">
      <c r="A482" s="100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</row>
    <row r="483" spans="1:38" ht="15.75" customHeight="1">
      <c r="A483" s="100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</row>
    <row r="484" spans="1:38" ht="15.75" customHeight="1">
      <c r="A484" s="100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</row>
    <row r="485" spans="1:38" ht="15.75" customHeight="1">
      <c r="A485" s="100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</row>
    <row r="486" spans="1:38" ht="15.75" customHeight="1">
      <c r="A486" s="100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</row>
    <row r="487" spans="1:38" ht="15.75" customHeight="1">
      <c r="A487" s="100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</row>
    <row r="488" spans="1:38" ht="15.75" customHeight="1">
      <c r="A488" s="100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</row>
    <row r="489" spans="1:38" ht="15.75" customHeight="1">
      <c r="A489" s="100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</row>
    <row r="490" spans="1:38" ht="15.75" customHeight="1">
      <c r="A490" s="100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</row>
    <row r="491" spans="1:38" ht="15.75" customHeight="1">
      <c r="A491" s="100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</row>
    <row r="492" spans="1:38" ht="15.75" customHeight="1">
      <c r="A492" s="100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</row>
    <row r="493" spans="1:38" ht="15.75" customHeight="1">
      <c r="A493" s="100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</row>
    <row r="494" spans="1:38" ht="15.75" customHeight="1">
      <c r="A494" s="100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</row>
    <row r="495" spans="1:38" ht="15.75" customHeight="1">
      <c r="A495" s="100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</row>
    <row r="496" spans="1:38" ht="15.75" customHeight="1">
      <c r="A496" s="100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</row>
    <row r="497" spans="1:38" ht="15.75" customHeight="1">
      <c r="A497" s="100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</row>
    <row r="498" spans="1:38" ht="15.75" customHeight="1">
      <c r="A498" s="100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</row>
    <row r="499" spans="1:38" ht="15.75" customHeight="1">
      <c r="A499" s="100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</row>
    <row r="500" spans="1:38" ht="15.75" customHeight="1">
      <c r="A500" s="100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</row>
    <row r="501" spans="1:38" ht="15.75" customHeight="1">
      <c r="A501" s="100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</row>
    <row r="502" spans="1:38" ht="15.75" customHeight="1">
      <c r="A502" s="100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</row>
    <row r="503" spans="1:38" ht="15.75" customHeight="1">
      <c r="A503" s="100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</row>
    <row r="504" spans="1:38" ht="15.75" customHeight="1">
      <c r="A504" s="100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</row>
    <row r="505" spans="1:38" ht="15.75" customHeight="1">
      <c r="A505" s="100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</row>
    <row r="506" spans="1:38" ht="15.75" customHeight="1">
      <c r="A506" s="100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</row>
    <row r="507" spans="1:38" ht="15.75" customHeight="1">
      <c r="A507" s="100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</row>
    <row r="508" spans="1:38" ht="15.75" customHeight="1">
      <c r="A508" s="100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</row>
    <row r="509" spans="1:38" ht="15.75" customHeight="1">
      <c r="A509" s="100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</row>
    <row r="510" spans="1:38" ht="15.75" customHeight="1">
      <c r="A510" s="100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</row>
    <row r="511" spans="1:38" ht="15.75" customHeight="1">
      <c r="A511" s="100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</row>
    <row r="512" spans="1:38" ht="15.75" customHeight="1">
      <c r="A512" s="100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</row>
    <row r="513" spans="1:38" ht="15.75" customHeight="1">
      <c r="A513" s="100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</row>
    <row r="514" spans="1:38" ht="15.75" customHeight="1">
      <c r="A514" s="100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</row>
    <row r="515" spans="1:38" ht="15.75" customHeight="1">
      <c r="A515" s="100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</row>
    <row r="516" spans="1:38" ht="15.75" customHeight="1">
      <c r="A516" s="100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</row>
    <row r="517" spans="1:38" ht="15.75" customHeight="1">
      <c r="A517" s="100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</row>
    <row r="518" spans="1:38" ht="15.75" customHeight="1">
      <c r="A518" s="100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</row>
    <row r="519" spans="1:38" ht="15.75" customHeight="1">
      <c r="A519" s="100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</row>
    <row r="520" spans="1:38" ht="15.75" customHeight="1">
      <c r="A520" s="100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</row>
    <row r="521" spans="1:38" ht="15.75" customHeight="1">
      <c r="A521" s="100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</row>
    <row r="522" spans="1:38" ht="15.75" customHeight="1">
      <c r="A522" s="100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</row>
    <row r="523" spans="1:38" ht="15.75" customHeight="1">
      <c r="A523" s="100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</row>
    <row r="524" spans="1:38" ht="15.75" customHeight="1">
      <c r="A524" s="100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</row>
    <row r="525" spans="1:38" ht="15.75" customHeight="1">
      <c r="A525" s="100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</row>
    <row r="526" spans="1:38" ht="15.75" customHeight="1">
      <c r="A526" s="100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</row>
    <row r="527" spans="1:38" ht="15.75" customHeight="1">
      <c r="A527" s="100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</row>
    <row r="528" spans="1:38" ht="15.75" customHeight="1">
      <c r="A528" s="100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</row>
    <row r="529" spans="1:38" ht="15.75" customHeight="1">
      <c r="A529" s="100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</row>
    <row r="530" spans="1:38" ht="15.75" customHeight="1">
      <c r="A530" s="100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</row>
    <row r="531" spans="1:38" ht="15.75" customHeight="1">
      <c r="A531" s="100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</row>
    <row r="532" spans="1:38" ht="15.75" customHeight="1">
      <c r="A532" s="100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</row>
    <row r="533" spans="1:38" ht="15.75" customHeight="1">
      <c r="A533" s="100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</row>
    <row r="534" spans="1:38" ht="15.75" customHeight="1">
      <c r="A534" s="100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</row>
    <row r="535" spans="1:38" ht="15.75" customHeight="1">
      <c r="A535" s="100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</row>
    <row r="536" spans="1:38" ht="15.75" customHeight="1">
      <c r="A536" s="100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</row>
    <row r="537" spans="1:38" ht="15.75" customHeight="1">
      <c r="A537" s="100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</row>
    <row r="538" spans="1:38" ht="15.75" customHeight="1">
      <c r="A538" s="100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</row>
    <row r="539" spans="1:38" ht="15.75" customHeight="1">
      <c r="A539" s="100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</row>
    <row r="540" spans="1:38" ht="15.75" customHeight="1">
      <c r="A540" s="100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</row>
    <row r="541" spans="1:38" ht="15.75" customHeight="1">
      <c r="A541" s="100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</row>
    <row r="542" spans="1:38" ht="15.75" customHeight="1">
      <c r="A542" s="100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</row>
    <row r="543" spans="1:38" ht="15.75" customHeight="1">
      <c r="A543" s="100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</row>
    <row r="544" spans="1:38" ht="15.75" customHeight="1">
      <c r="A544" s="100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</row>
    <row r="545" spans="1:38" ht="15.75" customHeight="1">
      <c r="A545" s="100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</row>
    <row r="546" spans="1:38" ht="15.75" customHeight="1">
      <c r="A546" s="100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</row>
    <row r="547" spans="1:38" ht="15.75" customHeight="1">
      <c r="A547" s="100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</row>
    <row r="548" spans="1:38" ht="15.75" customHeight="1">
      <c r="A548" s="100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</row>
    <row r="549" spans="1:38" ht="15.75" customHeight="1">
      <c r="A549" s="100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</row>
    <row r="550" spans="1:38" ht="15.75" customHeight="1">
      <c r="A550" s="100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</row>
    <row r="551" spans="1:38" ht="15.75" customHeight="1">
      <c r="A551" s="100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</row>
    <row r="552" spans="1:38" ht="15.75" customHeight="1">
      <c r="A552" s="100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</row>
    <row r="553" spans="1:38" ht="15.75" customHeight="1">
      <c r="A553" s="100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</row>
    <row r="554" spans="1:38" ht="15.75" customHeight="1">
      <c r="A554" s="100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</row>
    <row r="555" spans="1:38" ht="15.75" customHeight="1">
      <c r="A555" s="100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</row>
    <row r="556" spans="1:38" ht="15.75" customHeight="1">
      <c r="A556" s="100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</row>
    <row r="557" spans="1:38" ht="15.75" customHeight="1">
      <c r="A557" s="100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</row>
    <row r="558" spans="1:38" ht="15.75" customHeight="1">
      <c r="A558" s="100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</row>
    <row r="559" spans="1:38" ht="15.75" customHeight="1">
      <c r="A559" s="100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</row>
    <row r="560" spans="1:38" ht="15.75" customHeight="1">
      <c r="A560" s="100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</row>
    <row r="561" spans="1:38" ht="15.75" customHeight="1">
      <c r="A561" s="100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</row>
    <row r="562" spans="1:38" ht="15.75" customHeight="1">
      <c r="A562" s="100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</row>
    <row r="563" spans="1:38" ht="15.75" customHeight="1">
      <c r="A563" s="100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</row>
    <row r="564" spans="1:38" ht="15.75" customHeight="1">
      <c r="A564" s="100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</row>
    <row r="565" spans="1:38" ht="15.75" customHeight="1">
      <c r="A565" s="100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</row>
    <row r="566" spans="1:38" ht="15.75" customHeight="1">
      <c r="A566" s="100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</row>
    <row r="567" spans="1:38" ht="15.75" customHeight="1">
      <c r="A567" s="100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</row>
    <row r="568" spans="1:38" ht="15.75" customHeight="1">
      <c r="A568" s="100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</row>
    <row r="569" spans="1:38" ht="15.75" customHeight="1">
      <c r="A569" s="100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</row>
    <row r="570" spans="1:38" ht="15.75" customHeight="1">
      <c r="A570" s="100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</row>
    <row r="571" spans="1:38" ht="15.75" customHeight="1">
      <c r="A571" s="100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</row>
    <row r="572" spans="1:38" ht="15.75" customHeight="1">
      <c r="A572" s="100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</row>
    <row r="573" spans="1:38" ht="15.75" customHeight="1">
      <c r="A573" s="100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</row>
    <row r="574" spans="1:38" ht="15.75" customHeight="1">
      <c r="A574" s="100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</row>
    <row r="575" spans="1:38" ht="15.75" customHeight="1">
      <c r="A575" s="100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</row>
    <row r="576" spans="1:38" ht="15.75" customHeight="1">
      <c r="A576" s="100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</row>
    <row r="577" spans="1:38" ht="15.75" customHeight="1">
      <c r="A577" s="100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</row>
    <row r="578" spans="1:38" ht="15.75" customHeight="1">
      <c r="A578" s="100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</row>
    <row r="579" spans="1:38" ht="15.75" customHeight="1">
      <c r="A579" s="100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</row>
    <row r="580" spans="1:38" ht="15.75" customHeight="1">
      <c r="A580" s="100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</row>
    <row r="581" spans="1:38" ht="15.75" customHeight="1">
      <c r="A581" s="100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</row>
    <row r="582" spans="1:38" ht="15.75" customHeight="1">
      <c r="A582" s="100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</row>
    <row r="583" spans="1:38" ht="15.75" customHeight="1">
      <c r="A583" s="100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</row>
    <row r="584" spans="1:38" ht="15.75" customHeight="1">
      <c r="A584" s="100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</row>
    <row r="585" spans="1:38" ht="15.75" customHeight="1">
      <c r="A585" s="100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</row>
    <row r="586" spans="1:38" ht="15.75" customHeight="1">
      <c r="A586" s="100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</row>
    <row r="587" spans="1:38" ht="15.75" customHeight="1">
      <c r="A587" s="100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</row>
    <row r="588" spans="1:38" ht="15.75" customHeight="1">
      <c r="A588" s="100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</row>
    <row r="589" spans="1:38" ht="15.75" customHeight="1">
      <c r="A589" s="100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</row>
    <row r="590" spans="1:38" ht="15.75" customHeight="1">
      <c r="A590" s="100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</row>
    <row r="591" spans="1:38" ht="15.75" customHeight="1">
      <c r="A591" s="100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</row>
    <row r="592" spans="1:38" ht="15.75" customHeight="1">
      <c r="A592" s="100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</row>
    <row r="593" spans="1:38" ht="15.75" customHeight="1">
      <c r="A593" s="100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</row>
    <row r="594" spans="1:38" ht="15.75" customHeight="1">
      <c r="A594" s="100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</row>
    <row r="595" spans="1:38" ht="15.75" customHeight="1">
      <c r="A595" s="100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</row>
    <row r="596" spans="1:38" ht="15.75" customHeight="1">
      <c r="A596" s="100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</row>
    <row r="597" spans="1:38" ht="15.75" customHeight="1">
      <c r="A597" s="100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</row>
    <row r="598" spans="1:38" ht="15.75" customHeight="1">
      <c r="A598" s="100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</row>
    <row r="599" spans="1:38" ht="15.75" customHeight="1">
      <c r="A599" s="100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</row>
    <row r="600" spans="1:38" ht="15.75" customHeight="1">
      <c r="A600" s="100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</row>
    <row r="601" spans="1:38" ht="15.75" customHeight="1">
      <c r="A601" s="100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</row>
    <row r="602" spans="1:38" ht="15.75" customHeight="1">
      <c r="A602" s="100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</row>
    <row r="603" spans="1:38" ht="15.75" customHeight="1">
      <c r="A603" s="100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</row>
    <row r="604" spans="1:38" ht="15.75" customHeight="1">
      <c r="A604" s="100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</row>
    <row r="605" spans="1:38" ht="15.75" customHeight="1">
      <c r="A605" s="100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</row>
    <row r="606" spans="1:38" ht="15.75" customHeight="1">
      <c r="A606" s="100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</row>
    <row r="607" spans="1:38" ht="15.75" customHeight="1">
      <c r="A607" s="100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</row>
    <row r="608" spans="1:38" ht="15.75" customHeight="1">
      <c r="A608" s="100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</row>
    <row r="609" spans="1:38" ht="15.75" customHeight="1">
      <c r="A609" s="100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</row>
    <row r="610" spans="1:38" ht="15.75" customHeight="1">
      <c r="A610" s="100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</row>
    <row r="611" spans="1:38" ht="15.75" customHeight="1">
      <c r="A611" s="100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</row>
    <row r="612" spans="1:38" ht="15.75" customHeight="1">
      <c r="A612" s="100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</row>
    <row r="613" spans="1:38" ht="15.75" customHeight="1">
      <c r="A613" s="100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</row>
    <row r="614" spans="1:38" ht="15.75" customHeight="1">
      <c r="A614" s="100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</row>
    <row r="615" spans="1:38" ht="15.75" customHeight="1">
      <c r="A615" s="100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</row>
    <row r="616" spans="1:38" ht="15.75" customHeight="1">
      <c r="A616" s="100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</row>
    <row r="617" spans="1:38" ht="15.75" customHeight="1">
      <c r="A617" s="100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</row>
    <row r="618" spans="1:38" ht="15.75" customHeight="1">
      <c r="A618" s="100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</row>
    <row r="619" spans="1:38" ht="15.75" customHeight="1">
      <c r="A619" s="100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</row>
    <row r="620" spans="1:38" ht="15.75" customHeight="1">
      <c r="A620" s="100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</row>
    <row r="621" spans="1:38" ht="15.75" customHeight="1">
      <c r="A621" s="100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</row>
    <row r="622" spans="1:38" ht="15.75" customHeight="1">
      <c r="A622" s="100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</row>
    <row r="623" spans="1:38" ht="15.75" customHeight="1">
      <c r="A623" s="100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</row>
    <row r="624" spans="1:38" ht="15.75" customHeight="1">
      <c r="A624" s="100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</row>
    <row r="625" spans="1:38" ht="15.75" customHeight="1">
      <c r="A625" s="100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</row>
    <row r="626" spans="1:38" ht="15.75" customHeight="1">
      <c r="A626" s="100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</row>
    <row r="627" spans="1:38" ht="15.75" customHeight="1">
      <c r="A627" s="100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</row>
    <row r="628" spans="1:38" ht="15.75" customHeight="1">
      <c r="A628" s="100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</row>
    <row r="629" spans="1:38" ht="15.75" customHeight="1">
      <c r="A629" s="100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</row>
    <row r="630" spans="1:38" ht="15.75" customHeight="1">
      <c r="A630" s="100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</row>
    <row r="631" spans="1:38" ht="15.75" customHeight="1">
      <c r="A631" s="100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</row>
    <row r="632" spans="1:38" ht="15.75" customHeight="1">
      <c r="A632" s="100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</row>
    <row r="633" spans="1:38" ht="15.75" customHeight="1">
      <c r="A633" s="100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</row>
    <row r="634" spans="1:38" ht="15.75" customHeight="1">
      <c r="A634" s="100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</row>
    <row r="635" spans="1:38" ht="15.75" customHeight="1">
      <c r="A635" s="100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</row>
    <row r="636" spans="1:38" ht="15.75" customHeight="1">
      <c r="A636" s="100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</row>
    <row r="637" spans="1:38" ht="15.75" customHeight="1">
      <c r="A637" s="100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</row>
    <row r="638" spans="1:38" ht="15.75" customHeight="1">
      <c r="A638" s="100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</row>
    <row r="639" spans="1:38" ht="15.75" customHeight="1">
      <c r="A639" s="100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</row>
    <row r="640" spans="1:38" ht="15.75" customHeight="1">
      <c r="A640" s="100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</row>
    <row r="641" spans="1:38" ht="15.75" customHeight="1">
      <c r="A641" s="100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</row>
    <row r="642" spans="1:38" ht="15.75" customHeight="1">
      <c r="A642" s="100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</row>
    <row r="643" spans="1:38" ht="15.75" customHeight="1">
      <c r="A643" s="100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</row>
    <row r="644" spans="1:38" ht="15.75" customHeight="1">
      <c r="A644" s="100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</row>
    <row r="645" spans="1:38" ht="15.75" customHeight="1">
      <c r="A645" s="100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</row>
    <row r="646" spans="1:38" ht="15.75" customHeight="1">
      <c r="A646" s="100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</row>
    <row r="647" spans="1:38" ht="15.75" customHeight="1">
      <c r="A647" s="100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</row>
    <row r="648" spans="1:38" ht="15.75" customHeight="1">
      <c r="A648" s="100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</row>
    <row r="649" spans="1:38" ht="15.75" customHeight="1">
      <c r="A649" s="100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</row>
    <row r="650" spans="1:38" ht="15.75" customHeight="1">
      <c r="A650" s="100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</row>
    <row r="651" spans="1:38" ht="15.75" customHeight="1">
      <c r="A651" s="100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</row>
    <row r="652" spans="1:38" ht="15.75" customHeight="1">
      <c r="A652" s="100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</row>
    <row r="653" spans="1:38" ht="15.75" customHeight="1">
      <c r="A653" s="100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</row>
    <row r="654" spans="1:38" ht="15.75" customHeight="1">
      <c r="A654" s="100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</row>
    <row r="655" spans="1:38" ht="15.75" customHeight="1">
      <c r="A655" s="100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</row>
    <row r="656" spans="1:38" ht="15.75" customHeight="1">
      <c r="A656" s="100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</row>
    <row r="657" spans="1:38" ht="15.75" customHeight="1">
      <c r="A657" s="100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</row>
    <row r="658" spans="1:38" ht="15.75" customHeight="1">
      <c r="A658" s="100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</row>
    <row r="659" spans="1:38" ht="15.75" customHeight="1">
      <c r="A659" s="100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</row>
    <row r="660" spans="1:38" ht="15.75" customHeight="1">
      <c r="A660" s="100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</row>
    <row r="661" spans="1:38" ht="15.75" customHeight="1">
      <c r="A661" s="100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</row>
    <row r="662" spans="1:38" ht="15.75" customHeight="1">
      <c r="A662" s="100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</row>
    <row r="663" spans="1:38" ht="15.75" customHeight="1">
      <c r="A663" s="100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</row>
    <row r="664" spans="1:38" ht="15.75" customHeight="1">
      <c r="A664" s="100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</row>
    <row r="665" spans="1:38" ht="15.75" customHeight="1">
      <c r="A665" s="100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</row>
    <row r="666" spans="1:38" ht="15.75" customHeight="1">
      <c r="A666" s="100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</row>
    <row r="667" spans="1:38" ht="15.75" customHeight="1">
      <c r="A667" s="100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</row>
    <row r="668" spans="1:38" ht="15.75" customHeight="1">
      <c r="A668" s="100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</row>
    <row r="669" spans="1:38" ht="15.75" customHeight="1">
      <c r="A669" s="100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</row>
    <row r="670" spans="1:38" ht="15.75" customHeight="1">
      <c r="A670" s="100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</row>
    <row r="671" spans="1:38" ht="15.75" customHeight="1">
      <c r="A671" s="100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</row>
    <row r="672" spans="1:38" ht="15.75" customHeight="1">
      <c r="A672" s="100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</row>
    <row r="673" spans="1:38" ht="15.75" customHeight="1">
      <c r="A673" s="100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</row>
    <row r="674" spans="1:38" ht="15.75" customHeight="1">
      <c r="A674" s="100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</row>
    <row r="675" spans="1:38" ht="15.75" customHeight="1">
      <c r="A675" s="100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</row>
    <row r="676" spans="1:38" ht="15.75" customHeight="1">
      <c r="A676" s="100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</row>
    <row r="677" spans="1:38" ht="15.75" customHeight="1">
      <c r="A677" s="100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</row>
    <row r="678" spans="1:38" ht="15.75" customHeight="1">
      <c r="A678" s="100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</row>
    <row r="679" spans="1:38" ht="15.75" customHeight="1">
      <c r="A679" s="100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</row>
    <row r="680" spans="1:38" ht="15.75" customHeight="1">
      <c r="A680" s="100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</row>
    <row r="681" spans="1:38" ht="15.75" customHeight="1">
      <c r="A681" s="100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</row>
    <row r="682" spans="1:38" ht="15.75" customHeight="1">
      <c r="A682" s="100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</row>
    <row r="683" spans="1:38" ht="15.75" customHeight="1">
      <c r="A683" s="100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</row>
    <row r="684" spans="1:38" ht="15.75" customHeight="1">
      <c r="A684" s="100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</row>
    <row r="685" spans="1:38" ht="15.75" customHeight="1">
      <c r="A685" s="100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</row>
    <row r="686" spans="1:38" ht="15.75" customHeight="1">
      <c r="A686" s="100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</row>
    <row r="687" spans="1:38" ht="15.75" customHeight="1">
      <c r="A687" s="100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</row>
    <row r="688" spans="1:38" ht="15.75" customHeight="1">
      <c r="A688" s="100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</row>
    <row r="689" spans="1:38" ht="15.75" customHeight="1">
      <c r="A689" s="100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</row>
    <row r="690" spans="1:38" ht="15.75" customHeight="1">
      <c r="A690" s="100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</row>
    <row r="691" spans="1:38" ht="15.75" customHeight="1">
      <c r="A691" s="100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</row>
    <row r="692" spans="1:38" ht="15.75" customHeight="1">
      <c r="A692" s="100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</row>
    <row r="693" spans="1:38" ht="15.75" customHeight="1">
      <c r="A693" s="100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</row>
    <row r="694" spans="1:38" ht="15.75" customHeight="1">
      <c r="A694" s="100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</row>
    <row r="695" spans="1:38" ht="15.75" customHeight="1">
      <c r="A695" s="100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</row>
    <row r="696" spans="1:38" ht="15.75" customHeight="1">
      <c r="A696" s="100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</row>
    <row r="697" spans="1:38" ht="15.75" customHeight="1">
      <c r="A697" s="100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</row>
    <row r="698" spans="1:38" ht="15.75" customHeight="1">
      <c r="A698" s="100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</row>
    <row r="699" spans="1:38" ht="15.75" customHeight="1">
      <c r="A699" s="100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</row>
    <row r="700" spans="1:38" ht="15.75" customHeight="1">
      <c r="A700" s="100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</row>
    <row r="701" spans="1:38" ht="15.75" customHeight="1">
      <c r="A701" s="100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</row>
    <row r="702" spans="1:38" ht="15.75" customHeight="1">
      <c r="A702" s="100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</row>
    <row r="703" spans="1:38" ht="15.75" customHeight="1">
      <c r="A703" s="100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</row>
    <row r="704" spans="1:38" ht="15.75" customHeight="1">
      <c r="A704" s="100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</row>
    <row r="705" spans="1:38" ht="15.75" customHeight="1">
      <c r="A705" s="100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</row>
    <row r="706" spans="1:38" ht="15.75" customHeight="1">
      <c r="A706" s="100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</row>
    <row r="707" spans="1:38" ht="15.75" customHeight="1">
      <c r="A707" s="100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</row>
    <row r="708" spans="1:38" ht="15.75" customHeight="1">
      <c r="A708" s="100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</row>
    <row r="709" spans="1:38" ht="15.75" customHeight="1">
      <c r="A709" s="100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</row>
    <row r="710" spans="1:38" ht="15.75" customHeight="1">
      <c r="A710" s="100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</row>
    <row r="711" spans="1:38" ht="15.75" customHeight="1">
      <c r="A711" s="100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</row>
    <row r="712" spans="1:38" ht="15.75" customHeight="1">
      <c r="A712" s="100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</row>
    <row r="713" spans="1:38" ht="15.75" customHeight="1">
      <c r="A713" s="100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</row>
    <row r="714" spans="1:38" ht="15.75" customHeight="1">
      <c r="A714" s="100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</row>
    <row r="715" spans="1:38" ht="15.75" customHeight="1">
      <c r="A715" s="100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</row>
    <row r="716" spans="1:38" ht="15.75" customHeight="1">
      <c r="A716" s="100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</row>
    <row r="717" spans="1:38" ht="15.75" customHeight="1">
      <c r="A717" s="100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</row>
    <row r="718" spans="1:38" ht="15.75" customHeight="1">
      <c r="A718" s="100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</row>
    <row r="719" spans="1:38" ht="15.75" customHeight="1">
      <c r="A719" s="100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</row>
    <row r="720" spans="1:38" ht="15.75" customHeight="1">
      <c r="A720" s="100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</row>
    <row r="721" spans="1:38" ht="15.75" customHeight="1">
      <c r="A721" s="100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</row>
    <row r="722" spans="1:38" ht="15.75" customHeight="1">
      <c r="A722" s="100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</row>
    <row r="723" spans="1:38" ht="15.75" customHeight="1">
      <c r="A723" s="100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</row>
    <row r="724" spans="1:38" ht="15.75" customHeight="1">
      <c r="A724" s="100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</row>
    <row r="725" spans="1:38" ht="15.75" customHeight="1">
      <c r="A725" s="100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</row>
    <row r="726" spans="1:38" ht="15.75" customHeight="1">
      <c r="A726" s="100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</row>
    <row r="727" spans="1:38" ht="15.75" customHeight="1">
      <c r="A727" s="100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</row>
    <row r="728" spans="1:38" ht="15.75" customHeight="1">
      <c r="A728" s="100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</row>
    <row r="729" spans="1:38" ht="15.75" customHeight="1">
      <c r="A729" s="100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</row>
    <row r="730" spans="1:38" ht="15.75" customHeight="1">
      <c r="A730" s="100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</row>
    <row r="731" spans="1:38" ht="15.75" customHeight="1">
      <c r="A731" s="100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</row>
    <row r="732" spans="1:38" ht="15.75" customHeight="1">
      <c r="A732" s="100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</row>
    <row r="733" spans="1:38" ht="15.75" customHeight="1">
      <c r="A733" s="100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</row>
    <row r="734" spans="1:38" ht="15.75" customHeight="1">
      <c r="A734" s="100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</row>
    <row r="735" spans="1:38" ht="15.75" customHeight="1">
      <c r="A735" s="100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</row>
    <row r="736" spans="1:38" ht="15.75" customHeight="1">
      <c r="A736" s="100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</row>
    <row r="737" spans="1:38" ht="15.75" customHeight="1">
      <c r="A737" s="100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</row>
    <row r="738" spans="1:38" ht="15.75" customHeight="1">
      <c r="A738" s="100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</row>
    <row r="739" spans="1:38" ht="15.75" customHeight="1">
      <c r="A739" s="100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</row>
    <row r="740" spans="1:38" ht="15.75" customHeight="1">
      <c r="A740" s="100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</row>
    <row r="741" spans="1:38" ht="15.75" customHeight="1">
      <c r="A741" s="100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</row>
    <row r="742" spans="1:38" ht="15.75" customHeight="1">
      <c r="A742" s="100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</row>
    <row r="743" spans="1:38" ht="15.75" customHeight="1">
      <c r="A743" s="100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</row>
    <row r="744" spans="1:38" ht="15.75" customHeight="1">
      <c r="A744" s="100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</row>
    <row r="745" spans="1:38" ht="15.75" customHeight="1">
      <c r="A745" s="100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</row>
    <row r="746" spans="1:38" ht="15.75" customHeight="1">
      <c r="A746" s="100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</row>
    <row r="747" spans="1:38" ht="15.75" customHeight="1">
      <c r="A747" s="100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</row>
    <row r="748" spans="1:38" ht="15.75" customHeight="1">
      <c r="A748" s="100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</row>
    <row r="749" spans="1:38" ht="15.75" customHeight="1">
      <c r="A749" s="100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</row>
    <row r="750" spans="1:38" ht="15.75" customHeight="1">
      <c r="A750" s="100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</row>
    <row r="751" spans="1:38" ht="15.75" customHeight="1">
      <c r="A751" s="100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</row>
    <row r="752" spans="1:38" ht="15.75" customHeight="1">
      <c r="A752" s="100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</row>
    <row r="753" spans="1:38" ht="15.75" customHeight="1">
      <c r="A753" s="100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</row>
    <row r="754" spans="1:38" ht="15.75" customHeight="1">
      <c r="A754" s="100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</row>
    <row r="755" spans="1:38" ht="15.75" customHeight="1">
      <c r="A755" s="100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</row>
    <row r="756" spans="1:38" ht="15.75" customHeight="1">
      <c r="A756" s="100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</row>
    <row r="757" spans="1:38" ht="15.75" customHeight="1">
      <c r="A757" s="100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</row>
    <row r="758" spans="1:38" ht="15.75" customHeight="1">
      <c r="A758" s="100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</row>
    <row r="759" spans="1:38" ht="15.75" customHeight="1">
      <c r="A759" s="100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</row>
    <row r="760" spans="1:38" ht="15.75" customHeight="1">
      <c r="A760" s="100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</row>
    <row r="761" spans="1:38" ht="15.75" customHeight="1">
      <c r="A761" s="100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</row>
    <row r="762" spans="1:38" ht="15.75" customHeight="1">
      <c r="A762" s="100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</row>
    <row r="763" spans="1:38" ht="15.75" customHeight="1">
      <c r="A763" s="100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</row>
    <row r="764" spans="1:38" ht="15.75" customHeight="1">
      <c r="A764" s="100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</row>
    <row r="765" spans="1:38" ht="15.75" customHeight="1">
      <c r="A765" s="100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</row>
    <row r="766" spans="1:38" ht="15.75" customHeight="1">
      <c r="A766" s="100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</row>
    <row r="767" spans="1:38" ht="15.75" customHeight="1">
      <c r="A767" s="100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</row>
    <row r="768" spans="1:38" ht="15.75" customHeight="1">
      <c r="A768" s="100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</row>
    <row r="769" spans="1:38" ht="15.75" customHeight="1">
      <c r="A769" s="100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</row>
    <row r="770" spans="1:38" ht="15.75" customHeight="1">
      <c r="A770" s="100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</row>
    <row r="771" spans="1:38" ht="15.75" customHeight="1">
      <c r="A771" s="100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</row>
    <row r="772" spans="1:38" ht="15.75" customHeight="1">
      <c r="A772" s="100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</row>
    <row r="773" spans="1:38" ht="15.75" customHeight="1">
      <c r="A773" s="100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</row>
    <row r="774" spans="1:38" ht="15.75" customHeight="1">
      <c r="A774" s="100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</row>
    <row r="775" spans="1:38" ht="15.75" customHeight="1">
      <c r="A775" s="100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</row>
    <row r="776" spans="1:38" ht="15.75" customHeight="1">
      <c r="A776" s="100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</row>
    <row r="777" spans="1:38" ht="15.75" customHeight="1">
      <c r="A777" s="100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</row>
    <row r="778" spans="1:38" ht="15.75" customHeight="1">
      <c r="A778" s="100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</row>
    <row r="779" spans="1:38" ht="15.75" customHeight="1">
      <c r="A779" s="100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</row>
    <row r="780" spans="1:38" ht="15.75" customHeight="1">
      <c r="A780" s="100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</row>
    <row r="781" spans="1:38" ht="15.75" customHeight="1">
      <c r="A781" s="100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</row>
    <row r="782" spans="1:38" ht="15.75" customHeight="1">
      <c r="A782" s="100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</row>
    <row r="783" spans="1:38" ht="15.75" customHeight="1">
      <c r="A783" s="100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</row>
    <row r="784" spans="1:38" ht="15.75" customHeight="1">
      <c r="A784" s="100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</row>
    <row r="785" spans="1:38" ht="15.75" customHeight="1">
      <c r="A785" s="100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</row>
    <row r="786" spans="1:38" ht="15.75" customHeight="1">
      <c r="A786" s="100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</row>
    <row r="787" spans="1:38" ht="15.75" customHeight="1">
      <c r="A787" s="100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</row>
    <row r="788" spans="1:38" ht="15.75" customHeight="1">
      <c r="A788" s="100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</row>
    <row r="789" spans="1:38" ht="15.75" customHeight="1">
      <c r="A789" s="100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</row>
    <row r="790" spans="1:38" ht="15.75" customHeight="1">
      <c r="A790" s="100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</row>
    <row r="791" spans="1:38" ht="15.75" customHeight="1">
      <c r="A791" s="100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</row>
    <row r="792" spans="1:38" ht="15.75" customHeight="1">
      <c r="A792" s="100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</row>
    <row r="793" spans="1:38" ht="15.75" customHeight="1">
      <c r="A793" s="100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</row>
    <row r="794" spans="1:38" ht="15.75" customHeight="1">
      <c r="A794" s="100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</row>
    <row r="795" spans="1:38" ht="15.75" customHeight="1">
      <c r="A795" s="100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</row>
    <row r="796" spans="1:38" ht="15.75" customHeight="1">
      <c r="A796" s="100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</row>
    <row r="797" spans="1:38" ht="15.75" customHeight="1">
      <c r="A797" s="100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</row>
    <row r="798" spans="1:38" ht="15.75" customHeight="1">
      <c r="A798" s="100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</row>
    <row r="799" spans="1:38" ht="15.75" customHeight="1">
      <c r="A799" s="100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</row>
    <row r="800" spans="1:38" ht="15.75" customHeight="1">
      <c r="A800" s="100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</row>
    <row r="801" spans="1:38" ht="15.75" customHeight="1">
      <c r="A801" s="100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</row>
    <row r="802" spans="1:38" ht="15.75" customHeight="1">
      <c r="A802" s="100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</row>
    <row r="803" spans="1:38" ht="15.75" customHeight="1">
      <c r="A803" s="100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</row>
    <row r="804" spans="1:38" ht="15.75" customHeight="1">
      <c r="A804" s="100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</row>
    <row r="805" spans="1:38" ht="15.75" customHeight="1">
      <c r="A805" s="100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</row>
    <row r="806" spans="1:38" ht="15.75" customHeight="1">
      <c r="A806" s="100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</row>
    <row r="807" spans="1:38" ht="15.75" customHeight="1">
      <c r="A807" s="100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</row>
    <row r="808" spans="1:38" ht="15.75" customHeight="1">
      <c r="A808" s="100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</row>
    <row r="809" spans="1:38" ht="15.75" customHeight="1">
      <c r="A809" s="100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</row>
    <row r="810" spans="1:38" ht="15.75" customHeight="1">
      <c r="A810" s="100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</row>
    <row r="811" spans="1:38" ht="15.75" customHeight="1">
      <c r="A811" s="100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</row>
    <row r="812" spans="1:38" ht="15.75" customHeight="1">
      <c r="A812" s="100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</row>
    <row r="813" spans="1:38" ht="15.75" customHeight="1">
      <c r="A813" s="100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</row>
    <row r="814" spans="1:38" ht="15.75" customHeight="1">
      <c r="A814" s="100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</row>
    <row r="815" spans="1:38" ht="15.75" customHeight="1">
      <c r="A815" s="100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</row>
    <row r="816" spans="1:38" ht="15.75" customHeight="1">
      <c r="A816" s="100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</row>
    <row r="817" spans="1:38" ht="15.75" customHeight="1">
      <c r="A817" s="100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</row>
    <row r="818" spans="1:38" ht="15.75" customHeight="1">
      <c r="A818" s="100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</row>
    <row r="819" spans="1:38" ht="15.75" customHeight="1">
      <c r="A819" s="100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</row>
    <row r="820" spans="1:38" ht="15.75" customHeight="1">
      <c r="A820" s="100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</row>
    <row r="821" spans="1:38" ht="15.75" customHeight="1">
      <c r="A821" s="100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</row>
    <row r="822" spans="1:38" ht="15.75" customHeight="1">
      <c r="A822" s="100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</row>
    <row r="823" spans="1:38" ht="15.75" customHeight="1">
      <c r="A823" s="100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</row>
    <row r="824" spans="1:38" ht="15.75" customHeight="1">
      <c r="A824" s="100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</row>
    <row r="825" spans="1:38" ht="15.75" customHeight="1">
      <c r="A825" s="100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</row>
    <row r="826" spans="1:38" ht="15.75" customHeight="1">
      <c r="A826" s="100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</row>
    <row r="827" spans="1:38" ht="15.75" customHeight="1">
      <c r="A827" s="100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</row>
    <row r="828" spans="1:38" ht="15.75" customHeight="1">
      <c r="A828" s="100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</row>
    <row r="829" spans="1:38" ht="15.75" customHeight="1">
      <c r="A829" s="100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</row>
    <row r="830" spans="1:38" ht="15.75" customHeight="1">
      <c r="A830" s="100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</row>
    <row r="831" spans="1:38" ht="15.75" customHeight="1">
      <c r="A831" s="100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</row>
    <row r="832" spans="1:38" ht="15.75" customHeight="1">
      <c r="A832" s="100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</row>
    <row r="833" spans="1:38" ht="15.75" customHeight="1">
      <c r="A833" s="100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</row>
    <row r="834" spans="1:38" ht="15.75" customHeight="1">
      <c r="A834" s="100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</row>
    <row r="835" spans="1:38" ht="15.75" customHeight="1">
      <c r="A835" s="100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</row>
    <row r="836" spans="1:38" ht="15.75" customHeight="1">
      <c r="A836" s="100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</row>
    <row r="837" spans="1:38" ht="15.75" customHeight="1">
      <c r="A837" s="100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</row>
    <row r="838" spans="1:38" ht="15.75" customHeight="1">
      <c r="A838" s="100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</row>
    <row r="839" spans="1:38" ht="15.75" customHeight="1">
      <c r="A839" s="100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</row>
    <row r="840" spans="1:38" ht="15.75" customHeight="1">
      <c r="A840" s="100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</row>
    <row r="841" spans="1:38" ht="15.75" customHeight="1">
      <c r="A841" s="100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</row>
    <row r="842" spans="1:38" ht="15.75" customHeight="1">
      <c r="A842" s="100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</row>
    <row r="843" spans="1:38" ht="15.75" customHeight="1">
      <c r="A843" s="100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</row>
    <row r="844" spans="1:38" ht="15.75" customHeight="1">
      <c r="A844" s="100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</row>
    <row r="845" spans="1:38" ht="15.75" customHeight="1">
      <c r="A845" s="100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</row>
    <row r="846" spans="1:38" ht="15.75" customHeight="1">
      <c r="A846" s="100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</row>
    <row r="847" spans="1:38" ht="15.75" customHeight="1">
      <c r="A847" s="100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</row>
    <row r="848" spans="1:38" ht="15.75" customHeight="1">
      <c r="A848" s="100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</row>
    <row r="849" spans="1:38" ht="15.75" customHeight="1">
      <c r="A849" s="100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</row>
    <row r="850" spans="1:38" ht="15.75" customHeight="1">
      <c r="A850" s="100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</row>
    <row r="851" spans="1:38" ht="15.75" customHeight="1">
      <c r="A851" s="100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</row>
    <row r="852" spans="1:38" ht="15.75" customHeight="1">
      <c r="A852" s="100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</row>
    <row r="853" spans="1:38" ht="15.75" customHeight="1">
      <c r="A853" s="100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</row>
    <row r="854" spans="1:38" ht="15.75" customHeight="1">
      <c r="A854" s="100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</row>
    <row r="855" spans="1:38" ht="15.75" customHeight="1">
      <c r="A855" s="100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</row>
    <row r="856" spans="1:38" ht="15.75" customHeight="1">
      <c r="A856" s="100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</row>
    <row r="857" spans="1:38" ht="15.75" customHeight="1">
      <c r="A857" s="100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</row>
    <row r="858" spans="1:38" ht="15.75" customHeight="1">
      <c r="A858" s="100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</row>
    <row r="859" spans="1:38" ht="15.75" customHeight="1">
      <c r="A859" s="100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</row>
    <row r="860" spans="1:38" ht="15.75" customHeight="1">
      <c r="A860" s="100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</row>
    <row r="861" spans="1:38" ht="15.75" customHeight="1">
      <c r="A861" s="100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</row>
    <row r="862" spans="1:38" ht="15.75" customHeight="1">
      <c r="A862" s="100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</row>
    <row r="863" spans="1:38" ht="15.75" customHeight="1">
      <c r="A863" s="100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</row>
    <row r="864" spans="1:38" ht="15.75" customHeight="1">
      <c r="A864" s="100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</row>
    <row r="865" spans="1:38" ht="15.75" customHeight="1">
      <c r="A865" s="100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</row>
    <row r="866" spans="1:38" ht="15.75" customHeight="1">
      <c r="A866" s="100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</row>
    <row r="867" spans="1:38" ht="15.75" customHeight="1">
      <c r="A867" s="100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</row>
    <row r="868" spans="1:38" ht="15.75" customHeight="1">
      <c r="A868" s="100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</row>
    <row r="869" spans="1:38" ht="15.75" customHeight="1">
      <c r="A869" s="100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</row>
    <row r="870" spans="1:38" ht="15.75" customHeight="1">
      <c r="A870" s="100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</row>
    <row r="871" spans="1:38" ht="15.75" customHeight="1">
      <c r="A871" s="100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</row>
    <row r="872" spans="1:38" ht="15.75" customHeight="1">
      <c r="A872" s="100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</row>
    <row r="873" spans="1:38" ht="15.75" customHeight="1">
      <c r="A873" s="100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</row>
    <row r="874" spans="1:38" ht="15.75" customHeight="1">
      <c r="A874" s="100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</row>
    <row r="875" spans="1:38" ht="15.75" customHeight="1">
      <c r="A875" s="100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</row>
    <row r="876" spans="1:38" ht="15.75" customHeight="1">
      <c r="A876" s="100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</row>
    <row r="877" spans="1:38" ht="15.75" customHeight="1">
      <c r="A877" s="100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</row>
    <row r="878" spans="1:38" ht="15.75" customHeight="1">
      <c r="A878" s="100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</row>
    <row r="879" spans="1:38" ht="15.75" customHeight="1">
      <c r="A879" s="100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</row>
    <row r="880" spans="1:38" ht="15.75" customHeight="1">
      <c r="A880" s="100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</row>
    <row r="881" spans="1:38" ht="15.75" customHeight="1">
      <c r="A881" s="100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</row>
    <row r="882" spans="1:38" ht="15.75" customHeight="1">
      <c r="A882" s="100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</row>
    <row r="883" spans="1:38" ht="15.75" customHeight="1">
      <c r="A883" s="100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</row>
    <row r="884" spans="1:38" ht="15.75" customHeight="1">
      <c r="A884" s="100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</row>
    <row r="885" spans="1:38" ht="15.75" customHeight="1">
      <c r="A885" s="100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</row>
    <row r="886" spans="1:38" ht="15.75" customHeight="1">
      <c r="A886" s="100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</row>
    <row r="887" spans="1:38" ht="15.75" customHeight="1">
      <c r="A887" s="100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</row>
    <row r="888" spans="1:38" ht="15.75" customHeight="1">
      <c r="A888" s="100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</row>
    <row r="889" spans="1:38" ht="15.75" customHeight="1">
      <c r="A889" s="100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</row>
    <row r="890" spans="1:38" ht="15.75" customHeight="1">
      <c r="A890" s="100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</row>
    <row r="891" spans="1:38" ht="15.75" customHeight="1">
      <c r="A891" s="100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</row>
    <row r="892" spans="1:38" ht="15.75" customHeight="1">
      <c r="A892" s="100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</row>
    <row r="893" spans="1:38" ht="15.75" customHeight="1">
      <c r="A893" s="100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</row>
    <row r="894" spans="1:38" ht="15.75" customHeight="1">
      <c r="A894" s="100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</row>
    <row r="895" spans="1:38" ht="15.75" customHeight="1">
      <c r="A895" s="100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</row>
    <row r="896" spans="1:38" ht="15.75" customHeight="1">
      <c r="A896" s="100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</row>
    <row r="897" spans="1:38" ht="15.75" customHeight="1">
      <c r="A897" s="100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</row>
    <row r="898" spans="1:38" ht="15.75" customHeight="1">
      <c r="A898" s="100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</row>
    <row r="899" spans="1:38" ht="15.75" customHeight="1">
      <c r="A899" s="100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</row>
    <row r="900" spans="1:38" ht="15.75" customHeight="1">
      <c r="A900" s="100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</row>
    <row r="901" spans="1:38" ht="15.75" customHeight="1">
      <c r="A901" s="100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</row>
    <row r="902" spans="1:38" ht="15.75" customHeight="1">
      <c r="A902" s="100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</row>
    <row r="903" spans="1:38" ht="15.75" customHeight="1">
      <c r="A903" s="100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</row>
    <row r="904" spans="1:38" ht="15.75" customHeight="1">
      <c r="A904" s="100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</row>
    <row r="905" spans="1:38" ht="15.75" customHeight="1">
      <c r="A905" s="100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</row>
    <row r="906" spans="1:38" ht="15.75" customHeight="1">
      <c r="A906" s="100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</row>
    <row r="907" spans="1:38" ht="15.75" customHeight="1">
      <c r="A907" s="100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</row>
    <row r="908" spans="1:38" ht="15.75" customHeight="1">
      <c r="A908" s="100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</row>
    <row r="909" spans="1:38" ht="15.75" customHeight="1">
      <c r="A909" s="100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</row>
    <row r="910" spans="1:38" ht="15.75" customHeight="1">
      <c r="A910" s="100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</row>
    <row r="911" spans="1:38" ht="15.75" customHeight="1">
      <c r="A911" s="100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</row>
    <row r="912" spans="1:38" ht="15.75" customHeight="1">
      <c r="A912" s="100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</row>
    <row r="913" spans="1:38" ht="15.75" customHeight="1">
      <c r="A913" s="100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</row>
    <row r="914" spans="1:38" ht="15.75" customHeight="1">
      <c r="A914" s="100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</row>
    <row r="915" spans="1:38" ht="15.75" customHeight="1">
      <c r="A915" s="100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</row>
    <row r="916" spans="1:38" ht="15.75" customHeight="1">
      <c r="A916" s="100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</row>
    <row r="917" spans="1:38" ht="15.75" customHeight="1">
      <c r="A917" s="100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</row>
    <row r="918" spans="1:38" ht="15.75" customHeight="1">
      <c r="A918" s="100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</row>
    <row r="919" spans="1:38" ht="15.75" customHeight="1">
      <c r="A919" s="100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</row>
    <row r="920" spans="1:38" ht="15.75" customHeight="1">
      <c r="A920" s="100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</row>
    <row r="921" spans="1:38" ht="15.75" customHeight="1">
      <c r="A921" s="100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</row>
    <row r="922" spans="1:38" ht="15.75" customHeight="1">
      <c r="A922" s="100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</row>
    <row r="923" spans="1:38" ht="15.75" customHeight="1">
      <c r="A923" s="100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</row>
    <row r="924" spans="1:38" ht="15.75" customHeight="1">
      <c r="A924" s="100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</row>
    <row r="925" spans="1:38" ht="15.75" customHeight="1">
      <c r="A925" s="100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</row>
    <row r="926" spans="1:38" ht="15.75" customHeight="1">
      <c r="A926" s="100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</row>
    <row r="927" spans="1:38" ht="15.75" customHeight="1">
      <c r="A927" s="100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</row>
    <row r="928" spans="1:38" ht="15.75" customHeight="1">
      <c r="A928" s="100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</row>
    <row r="929" spans="1:38" ht="15.75" customHeight="1">
      <c r="A929" s="100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</row>
    <row r="930" spans="1:38" ht="15.75" customHeight="1">
      <c r="A930" s="100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</row>
    <row r="931" spans="1:38" ht="15.75" customHeight="1">
      <c r="A931" s="100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</row>
    <row r="932" spans="1:38" ht="15.75" customHeight="1">
      <c r="A932" s="100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</row>
    <row r="933" spans="1:38" ht="15.75" customHeight="1">
      <c r="A933" s="100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</row>
    <row r="934" spans="1:38" ht="15.75" customHeight="1">
      <c r="A934" s="100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</row>
    <row r="935" spans="1:38" ht="15.75" customHeight="1">
      <c r="A935" s="100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</row>
    <row r="936" spans="1:38" ht="15.75" customHeight="1">
      <c r="A936" s="100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</row>
    <row r="937" spans="1:38" ht="15.75" customHeight="1">
      <c r="A937" s="100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</row>
    <row r="938" spans="1:38" ht="15.75" customHeight="1">
      <c r="A938" s="100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</row>
    <row r="939" spans="1:38" ht="15.75" customHeight="1">
      <c r="A939" s="100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</row>
    <row r="940" spans="1:38" ht="15.75" customHeight="1">
      <c r="A940" s="100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</row>
    <row r="941" spans="1:38" ht="15.75" customHeight="1">
      <c r="A941" s="100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</row>
    <row r="942" spans="1:38" ht="15.75" customHeight="1">
      <c r="A942" s="100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</row>
    <row r="943" spans="1:38" ht="15.75" customHeight="1">
      <c r="A943" s="100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</row>
    <row r="944" spans="1:38" ht="15.75" customHeight="1">
      <c r="A944" s="100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</row>
    <row r="945" spans="1:38" ht="15.75" customHeight="1">
      <c r="A945" s="100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</row>
    <row r="946" spans="1:38" ht="15.75" customHeight="1">
      <c r="A946" s="100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</row>
    <row r="947" spans="1:38" ht="15.75" customHeight="1">
      <c r="A947" s="100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</row>
    <row r="948" spans="1:38" ht="15.75" customHeight="1">
      <c r="A948" s="100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</row>
    <row r="949" spans="1:38" ht="15.75" customHeight="1">
      <c r="A949" s="100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</row>
    <row r="950" spans="1:38" ht="15.75" customHeight="1">
      <c r="A950" s="100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</row>
    <row r="951" spans="1:38" ht="15.75" customHeight="1">
      <c r="A951" s="100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</row>
    <row r="952" spans="1:38" ht="15.75" customHeight="1">
      <c r="A952" s="100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</row>
    <row r="953" spans="1:38" ht="15.75" customHeight="1">
      <c r="A953" s="100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</row>
    <row r="954" spans="1:38" ht="15.75" customHeight="1">
      <c r="A954" s="100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</row>
    <row r="955" spans="1:38" ht="15.75" customHeight="1">
      <c r="A955" s="100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</row>
    <row r="956" spans="1:38" ht="15.75" customHeight="1">
      <c r="A956" s="100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</row>
    <row r="957" spans="1:38" ht="15.75" customHeight="1">
      <c r="A957" s="100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</row>
    <row r="958" spans="1:38" ht="15.75" customHeight="1">
      <c r="A958" s="100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</row>
    <row r="959" spans="1:38" ht="15.75" customHeight="1">
      <c r="A959" s="100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</row>
    <row r="960" spans="1:38" ht="15.75" customHeight="1">
      <c r="A960" s="100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</row>
    <row r="961" spans="1:38" ht="15.75" customHeight="1">
      <c r="A961" s="100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</row>
    <row r="962" spans="1:38" ht="15.75" customHeight="1">
      <c r="A962" s="100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</row>
    <row r="963" spans="1:38" ht="15.75" customHeight="1">
      <c r="A963" s="100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</row>
    <row r="964" spans="1:38" ht="15.75" customHeight="1">
      <c r="A964" s="100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</row>
    <row r="965" spans="1:38" ht="15.75" customHeight="1">
      <c r="A965" s="100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</row>
    <row r="966" spans="1:38" ht="15.75" customHeight="1">
      <c r="A966" s="100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</row>
    <row r="967" spans="1:38" ht="15.75" customHeight="1">
      <c r="A967" s="100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</row>
    <row r="968" spans="1:38" ht="15.75" customHeight="1">
      <c r="A968" s="100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</row>
    <row r="969" spans="1:38" ht="15.75" customHeight="1">
      <c r="A969" s="100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</row>
    <row r="970" spans="1:38" ht="15.75" customHeight="1">
      <c r="A970" s="100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</row>
    <row r="971" spans="1:38" ht="15.75" customHeight="1">
      <c r="A971" s="100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</row>
    <row r="972" spans="1:38" ht="15.75" customHeight="1">
      <c r="A972" s="100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</row>
    <row r="973" spans="1:38" ht="15.75" customHeight="1">
      <c r="A973" s="100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</row>
    <row r="974" spans="1:38" ht="15.75" customHeight="1">
      <c r="A974" s="100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</row>
    <row r="975" spans="1:38" ht="15.75" customHeight="1">
      <c r="A975" s="100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</row>
    <row r="976" spans="1:38" ht="15.75" customHeight="1">
      <c r="A976" s="100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</row>
    <row r="977" spans="1:38" ht="15.75" customHeight="1">
      <c r="A977" s="100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</row>
    <row r="978" spans="1:38" ht="15.75" customHeight="1">
      <c r="A978" s="100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</row>
    <row r="979" spans="1:38" ht="15.75" customHeight="1">
      <c r="A979" s="100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</row>
    <row r="980" spans="1:38" ht="15.75" customHeight="1">
      <c r="A980" s="100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</row>
    <row r="981" spans="1:38" ht="15.75" customHeight="1">
      <c r="A981" s="100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</row>
    <row r="982" spans="1:38" ht="15.75" customHeight="1">
      <c r="A982" s="100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</row>
    <row r="983" spans="1:38" ht="15.75" customHeight="1">
      <c r="A983" s="100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</row>
    <row r="984" spans="1:38" ht="15.75" customHeight="1">
      <c r="A984" s="100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</row>
    <row r="985" spans="1:38" ht="15.75" customHeight="1">
      <c r="A985" s="100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</row>
    <row r="986" spans="1:38" ht="15.75" customHeight="1">
      <c r="A986" s="100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</row>
    <row r="987" spans="1:38" ht="15.75" customHeight="1">
      <c r="A987" s="100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</row>
    <row r="988" spans="1:38" ht="15.75" customHeight="1">
      <c r="A988" s="100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</row>
    <row r="989" spans="1:38" ht="15.75" customHeight="1">
      <c r="A989" s="100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</row>
    <row r="990" spans="1:38" ht="15.75" customHeight="1">
      <c r="A990" s="100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</row>
    <row r="991" spans="1:38" ht="15.75" customHeight="1">
      <c r="A991" s="100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</row>
    <row r="992" spans="1:38" ht="15.75" customHeight="1">
      <c r="A992" s="100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</row>
    <row r="993" spans="1:38" ht="15.75" customHeight="1">
      <c r="A993" s="100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</row>
    <row r="994" spans="1:38" ht="15.75" customHeight="1">
      <c r="A994" s="100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</row>
    <row r="995" spans="1:38" ht="15.75" customHeight="1">
      <c r="A995" s="100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</row>
    <row r="996" spans="1:38" ht="15.75" customHeight="1">
      <c r="A996" s="100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</row>
    <row r="997" spans="1:38" ht="15.75" customHeight="1">
      <c r="A997" s="100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</row>
    <row r="998" spans="1:38" ht="15.75" customHeight="1">
      <c r="A998" s="100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</row>
    <row r="999" spans="1:38" ht="15.75" customHeight="1">
      <c r="A999" s="100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</row>
    <row r="1000" spans="1:38" ht="15.75" customHeight="1">
      <c r="A1000" s="100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</row>
  </sheetData>
  <mergeCells count="3">
    <mergeCell ref="H3:J4"/>
    <mergeCell ref="F26:F27"/>
    <mergeCell ref="H31:O31"/>
  </mergeCells>
  <conditionalFormatting sqref="Y3">
    <cfRule type="expression" dxfId="40" priority="1" stopIfTrue="1">
      <formula>"not(isblank($AD$2)"</formula>
    </cfRule>
  </conditionalFormatting>
  <conditionalFormatting sqref="B6">
    <cfRule type="expression" dxfId="39" priority="2" stopIfTrue="1">
      <formula>$AD$3=1</formula>
    </cfRule>
  </conditionalFormatting>
  <conditionalFormatting sqref="D6">
    <cfRule type="expression" dxfId="38" priority="3" stopIfTrue="1">
      <formula>$AD$16</formula>
    </cfRule>
  </conditionalFormatting>
  <conditionalFormatting sqref="D8">
    <cfRule type="expression" dxfId="37" priority="4" stopIfTrue="1">
      <formula>$AK$3=1</formula>
    </cfRule>
  </conditionalFormatting>
  <conditionalFormatting sqref="B12">
    <cfRule type="expression" dxfId="36" priority="5" stopIfTrue="1">
      <formula>$AD$4=1</formula>
    </cfRule>
  </conditionalFormatting>
  <conditionalFormatting sqref="D12">
    <cfRule type="expression" dxfId="35" priority="6" stopIfTrue="1">
      <formula>$AK$4=1</formula>
    </cfRule>
  </conditionalFormatting>
  <conditionalFormatting sqref="B18">
    <cfRule type="expression" dxfId="34" priority="7" stopIfTrue="1">
      <formula>$AD$6=1</formula>
    </cfRule>
  </conditionalFormatting>
  <conditionalFormatting sqref="B20">
    <cfRule type="expression" dxfId="33" priority="8" stopIfTrue="1">
      <formula>$AD$25</formula>
    </cfRule>
  </conditionalFormatting>
  <conditionalFormatting sqref="B30">
    <cfRule type="expression" dxfId="32" priority="9" stopIfTrue="1">
      <formula>$AD$26=1</formula>
    </cfRule>
  </conditionalFormatting>
  <conditionalFormatting sqref="D20">
    <cfRule type="expression" dxfId="31" priority="10" stopIfTrue="1">
      <formula>$AK$25=1</formula>
    </cfRule>
  </conditionalFormatting>
  <conditionalFormatting sqref="F12">
    <cfRule type="expression" dxfId="30" priority="11" stopIfTrue="1">
      <formula>$AD$15=1</formula>
    </cfRule>
  </conditionalFormatting>
  <conditionalFormatting sqref="F18">
    <cfRule type="expression" dxfId="29" priority="12" stopIfTrue="1">
      <formula>$AD$13=1</formula>
    </cfRule>
  </conditionalFormatting>
  <conditionalFormatting sqref="F20">
    <cfRule type="expression" dxfId="28" priority="13" stopIfTrue="1">
      <formula>$AD$24</formula>
    </cfRule>
  </conditionalFormatting>
  <conditionalFormatting sqref="H10">
    <cfRule type="expression" dxfId="27" priority="14" stopIfTrue="1">
      <formula>$AK$14</formula>
    </cfRule>
  </conditionalFormatting>
  <conditionalFormatting sqref="H16">
    <cfRule type="expression" dxfId="26" priority="15" stopIfTrue="1">
      <formula>$AK$13=1</formula>
    </cfRule>
  </conditionalFormatting>
  <conditionalFormatting sqref="J18">
    <cfRule type="expression" dxfId="25" priority="16" stopIfTrue="1">
      <formula>$AK$22=1</formula>
    </cfRule>
  </conditionalFormatting>
  <conditionalFormatting sqref="J12">
    <cfRule type="expression" dxfId="24" priority="17" stopIfTrue="1">
      <formula>$AK$15</formula>
    </cfRule>
  </conditionalFormatting>
  <conditionalFormatting sqref="J14">
    <cfRule type="expression" dxfId="23" priority="18" stopIfTrue="1">
      <formula>$AK$23</formula>
    </cfRule>
  </conditionalFormatting>
  <conditionalFormatting sqref="J16">
    <cfRule type="expression" dxfId="22" priority="19" stopIfTrue="1">
      <formula>$AD$22=1</formula>
    </cfRule>
  </conditionalFormatting>
  <conditionalFormatting sqref="J10">
    <cfRule type="expression" dxfId="21" priority="20" stopIfTrue="1">
      <formula>$AD$23=1</formula>
    </cfRule>
  </conditionalFormatting>
  <conditionalFormatting sqref="H20">
    <cfRule type="expression" dxfId="20" priority="21" stopIfTrue="1">
      <formula>$AK$24=1</formula>
    </cfRule>
  </conditionalFormatting>
  <conditionalFormatting sqref="L20">
    <cfRule type="expression" dxfId="19" priority="22" stopIfTrue="1">
      <formula>$AK$32=1</formula>
    </cfRule>
  </conditionalFormatting>
  <conditionalFormatting sqref="L11">
    <cfRule type="expression" dxfId="18" priority="23" stopIfTrue="1">
      <formula>$AK$33=1</formula>
    </cfRule>
  </conditionalFormatting>
  <conditionalFormatting sqref="L9">
    <cfRule type="expression" dxfId="17" priority="24" stopIfTrue="1">
      <formula>$AD$32=1</formula>
    </cfRule>
  </conditionalFormatting>
  <conditionalFormatting sqref="L15">
    <cfRule type="expression" dxfId="16" priority="25" stopIfTrue="1">
      <formula>$AD$33=1</formula>
    </cfRule>
  </conditionalFormatting>
  <conditionalFormatting sqref="L22">
    <cfRule type="expression" dxfId="15" priority="26" stopIfTrue="1">
      <formula>$AK$34=1</formula>
    </cfRule>
  </conditionalFormatting>
  <conditionalFormatting sqref="H28">
    <cfRule type="expression" dxfId="14" priority="27" stopIfTrue="1">
      <formula>$AG$37=1</formula>
    </cfRule>
  </conditionalFormatting>
  <conditionalFormatting sqref="J22">
    <cfRule type="expression" dxfId="13" priority="28" stopIfTrue="1">
      <formula>$AK$26=1</formula>
    </cfRule>
  </conditionalFormatting>
  <conditionalFormatting sqref="B28">
    <cfRule type="expression" dxfId="12" priority="29" stopIfTrue="1">
      <formula>$AK$35</formula>
    </cfRule>
  </conditionalFormatting>
  <conditionalFormatting sqref="B26">
    <cfRule type="expression" dxfId="11" priority="30" stopIfTrue="1">
      <formula>$AK$6=1</formula>
    </cfRule>
  </conditionalFormatting>
  <conditionalFormatting sqref="B22">
    <cfRule type="expression" dxfId="10" priority="31" stopIfTrue="1">
      <formula>$AD$5=1</formula>
    </cfRule>
  </conditionalFormatting>
  <conditionalFormatting sqref="B14">
    <cfRule type="expression" dxfId="9" priority="32" stopIfTrue="1">
      <formula>$AK$16</formula>
    </cfRule>
  </conditionalFormatting>
  <conditionalFormatting sqref="F16">
    <cfRule type="expression" dxfId="8" priority="33" stopIfTrue="1">
      <formula>$AD$14</formula>
    </cfRule>
  </conditionalFormatting>
  <conditionalFormatting sqref="D16">
    <cfRule type="expression" dxfId="7" priority="34" stopIfTrue="1">
      <formula>$AK$5</formula>
    </cfRule>
  </conditionalFormatting>
  <conditionalFormatting sqref="H29">
    <cfRule type="expression" dxfId="6" priority="35" stopIfTrue="1">
      <formula>$AG$38=1</formula>
    </cfRule>
  </conditionalFormatting>
  <conditionalFormatting sqref="B24">
    <cfRule type="expression" dxfId="5" priority="36" stopIfTrue="1">
      <formula>$AD$35=1</formula>
    </cfRule>
  </conditionalFormatting>
  <conditionalFormatting sqref="L25">
    <cfRule type="expression" dxfId="4" priority="37" stopIfTrue="1">
      <formula>$AD$34=1</formula>
    </cfRule>
  </conditionalFormatting>
  <conditionalFormatting sqref="L13">
    <cfRule type="expression" dxfId="3" priority="38" stopIfTrue="1">
      <formula>$AK$36=1</formula>
    </cfRule>
  </conditionalFormatting>
  <conditionalFormatting sqref="L26">
    <cfRule type="expression" dxfId="2" priority="39" stopIfTrue="1">
      <formula>$AK$34=1</formula>
    </cfRule>
  </conditionalFormatting>
  <conditionalFormatting sqref="L17">
    <cfRule type="expression" dxfId="1" priority="40" stopIfTrue="1">
      <formula>$AK$34=1</formula>
    </cfRule>
  </conditionalFormatting>
  <conditionalFormatting sqref="L19">
    <cfRule type="expression" dxfId="0" priority="41" stopIfTrue="1">
      <formula>$AD$36=1</formula>
    </cfRule>
  </conditionalFormatting>
  <printOptions horizontalCentered="1" verticalCentered="1"/>
  <pageMargins left="0.5" right="0.5" top="0.5" bottom="0.5" header="0" footer="0"/>
  <pageSetup fitToWidth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0"/>
  <sheetViews>
    <sheetView workbookViewId="0"/>
  </sheetViews>
  <sheetFormatPr defaultColWidth="14.42578125" defaultRowHeight="15" customHeight="1"/>
  <cols>
    <col min="1" max="1" width="22.28515625" customWidth="1"/>
    <col min="2" max="2" width="3.5703125" customWidth="1"/>
    <col min="3" max="3" width="3.28515625" customWidth="1"/>
    <col min="4" max="4" width="24.28515625" customWidth="1"/>
    <col min="5" max="5" width="7.28515625" customWidth="1"/>
    <col min="6" max="26" width="11.5703125" customWidth="1"/>
  </cols>
  <sheetData>
    <row r="1" spans="1:6" ht="12" customHeight="1"/>
    <row r="2" spans="1:6" ht="12" customHeight="1">
      <c r="A2" s="123" t="s">
        <v>124</v>
      </c>
    </row>
    <row r="3" spans="1:6" ht="12" customHeight="1">
      <c r="A3" s="124" t="s">
        <v>125</v>
      </c>
      <c r="B3" s="124" t="s">
        <v>126</v>
      </c>
      <c r="C3" s="124" t="s">
        <v>127</v>
      </c>
      <c r="D3" s="124" t="s">
        <v>128</v>
      </c>
      <c r="E3" s="124" t="s">
        <v>129</v>
      </c>
    </row>
    <row r="4" spans="1:6" ht="12" customHeight="1">
      <c r="A4" s="125" t="str">
        <f>'ME Curriculum'!A11</f>
        <v>FYW 1050</v>
      </c>
      <c r="B4" s="125" t="str">
        <f>IF('ME Curriculum'!D11=1,"x"," ")</f>
        <v xml:space="preserve"> </v>
      </c>
      <c r="C4" s="125" t="str">
        <f t="shared" ref="C4:C7" si="0">IF(B4=" ","x","")</f>
        <v>x</v>
      </c>
      <c r="D4" s="126"/>
      <c r="E4" s="125">
        <f>IF(B4="x",'ME Curriculum'!C11,0)</f>
        <v>0</v>
      </c>
    </row>
    <row r="5" spans="1:6" ht="12" customHeight="1">
      <c r="A5" s="125" t="str">
        <f>'ME Curriculum'!A10</f>
        <v>PHL 1000</v>
      </c>
      <c r="B5" s="125" t="str">
        <f>IF('ME Curriculum'!D10=1,"x"," ")</f>
        <v xml:space="preserve"> </v>
      </c>
      <c r="C5" s="125" t="str">
        <f t="shared" si="0"/>
        <v>x</v>
      </c>
      <c r="D5" s="126"/>
      <c r="E5" s="125">
        <f>IF(B5="x",'ME Curriculum'!C10,0)</f>
        <v>0</v>
      </c>
    </row>
    <row r="6" spans="1:6" ht="12" customHeight="1">
      <c r="A6" s="125" t="str">
        <f>'ME Curriculum'!H28</f>
        <v xml:space="preserve">  </v>
      </c>
      <c r="B6" s="125" t="str">
        <f>IF('ME Curriculum'!K28=1,"x"," ")</f>
        <v xml:space="preserve"> </v>
      </c>
      <c r="C6" s="125" t="str">
        <f t="shared" si="0"/>
        <v>x</v>
      </c>
      <c r="D6" s="125" t="str">
        <f>IF(B6="x",'ME Curriculum'!I28,"")</f>
        <v/>
      </c>
      <c r="E6" s="125">
        <f>IF(B6="x",'ME Curriculum'!J28,0)</f>
        <v>0</v>
      </c>
    </row>
    <row r="7" spans="1:6" ht="12" customHeight="1">
      <c r="A7" s="127" t="s">
        <v>130</v>
      </c>
      <c r="B7" s="125" t="str">
        <f>IF('ME Curriculum'!D9=1,"x"," ")</f>
        <v xml:space="preserve"> </v>
      </c>
      <c r="C7" s="125" t="str">
        <f t="shared" si="0"/>
        <v>x</v>
      </c>
      <c r="D7" s="125" t="str">
        <f>IF(B7="x",'ME Curriculum'!B9,"")</f>
        <v/>
      </c>
      <c r="E7" s="125">
        <f>IF(B7="x",'ME Curriculum'!C9,0)</f>
        <v>0</v>
      </c>
    </row>
    <row r="8" spans="1:6" ht="12" customHeight="1"/>
    <row r="9" spans="1:6" ht="12" customHeight="1">
      <c r="A9" s="123" t="s">
        <v>131</v>
      </c>
    </row>
    <row r="10" spans="1:6" ht="12" customHeight="1">
      <c r="A10" s="128" t="s">
        <v>125</v>
      </c>
      <c r="B10" s="129" t="s">
        <v>126</v>
      </c>
      <c r="C10" s="129" t="s">
        <v>127</v>
      </c>
      <c r="D10" s="130" t="s">
        <v>128</v>
      </c>
      <c r="E10" s="129" t="s">
        <v>129</v>
      </c>
    </row>
    <row r="11" spans="1:6" ht="12" customHeight="1">
      <c r="A11" s="45" t="e">
        <f>'ME Curriculum'!#REF!</f>
        <v>#REF!</v>
      </c>
      <c r="B11" s="125" t="e">
        <f>IF('ME Curriculum'!#REF!=1,"x"," ")</f>
        <v>#REF!</v>
      </c>
      <c r="C11" s="125" t="e">
        <f t="shared" ref="C11:C16" si="1">IF(B11=" ","x","")</f>
        <v>#REF!</v>
      </c>
      <c r="D11" s="131"/>
      <c r="E11" s="125" t="e">
        <f>IF(B11="x",'ME Curriculum'!#REF!,0)</f>
        <v>#REF!</v>
      </c>
    </row>
    <row r="12" spans="1:6" ht="12" customHeight="1">
      <c r="A12" s="125" t="str">
        <f>'ME Curriculum'!H11</f>
        <v>Arts &amp; Lit (AL)</v>
      </c>
      <c r="B12" s="125" t="str">
        <f>IF('ME Curriculum'!K11=1,"x"," ")</f>
        <v xml:space="preserve"> </v>
      </c>
      <c r="C12" s="125" t="str">
        <f t="shared" si="1"/>
        <v>x</v>
      </c>
      <c r="D12" s="125" t="str">
        <f>IF(B12="x",'ME Curriculum'!I11,"")</f>
        <v/>
      </c>
      <c r="E12" s="125">
        <f>IF(B12="x",'ME Curriculum'!J11,0)</f>
        <v>0</v>
      </c>
      <c r="F12" s="132"/>
    </row>
    <row r="13" spans="1:6" ht="12" customHeight="1">
      <c r="A13" s="45" t="s">
        <v>132</v>
      </c>
      <c r="B13" s="125" t="str">
        <f>IF('ME Curriculum'!K9=1,"x"," ")</f>
        <v xml:space="preserve"> </v>
      </c>
      <c r="C13" s="125" t="str">
        <f t="shared" si="1"/>
        <v>x</v>
      </c>
      <c r="D13" s="125" t="str">
        <f>IF(B13="x",'ME Curriculum'!I9,"")</f>
        <v/>
      </c>
      <c r="E13" s="125">
        <f>IF(B13="x",'ME Curriculum'!J9,0)</f>
        <v>0</v>
      </c>
    </row>
    <row r="14" spans="1:6" ht="12" customHeight="1">
      <c r="A14" s="45" t="str">
        <f>'ME Curriculum'!H26</f>
        <v>Hist Studies (H)*</v>
      </c>
      <c r="B14" s="125" t="str">
        <f>IF('ME Curriculum'!D28=1,"x"," ")</f>
        <v xml:space="preserve"> </v>
      </c>
      <c r="C14" s="125" t="str">
        <f t="shared" si="1"/>
        <v>x</v>
      </c>
      <c r="D14" s="125" t="str">
        <f>IF(B14="x",'ME Curriculum'!I26,"")</f>
        <v/>
      </c>
      <c r="E14" s="125">
        <f>IF(B14="x",'ME Curriculum'!J26,0)</f>
        <v>0</v>
      </c>
    </row>
    <row r="15" spans="1:6" ht="12" customHeight="1">
      <c r="A15" s="45" t="str">
        <f>'ME Curriculum'!A37</f>
        <v>Soc. Science (SS)</v>
      </c>
      <c r="B15" s="125" t="str">
        <f>IF('ME Curriculum'!D37=1,"x"," ")</f>
        <v xml:space="preserve"> </v>
      </c>
      <c r="C15" s="125" t="str">
        <f t="shared" si="1"/>
        <v>x</v>
      </c>
      <c r="D15" s="125" t="str">
        <f>IF(B15="x",'ME Curriculum'!B35,"")</f>
        <v/>
      </c>
      <c r="E15" s="125">
        <f>IF(B15="x",'ME Curriculum'!C37,0)</f>
        <v>0</v>
      </c>
    </row>
    <row r="16" spans="1:6" ht="12" customHeight="1">
      <c r="A16" s="45" t="str">
        <f>'ME Curriculum'!H37</f>
        <v>Soc. Science (SS)</v>
      </c>
      <c r="B16" s="125" t="str">
        <f>IF('ME Curriculum'!K37=1,"x"," ")</f>
        <v xml:space="preserve"> </v>
      </c>
      <c r="C16" s="125" t="str">
        <f t="shared" si="1"/>
        <v>x</v>
      </c>
      <c r="D16" s="125" t="str">
        <f>IF(B16="x",'ME Curriculum'!I37,"")</f>
        <v/>
      </c>
      <c r="E16" s="125">
        <f>IF(B16="x",'ME Curriculum'!J37,0)</f>
        <v>0</v>
      </c>
    </row>
    <row r="17" spans="1:8" ht="12" customHeight="1">
      <c r="H17" s="27"/>
    </row>
    <row r="18" spans="1:8" ht="12" customHeight="1">
      <c r="A18" s="45" t="s">
        <v>133</v>
      </c>
      <c r="B18" s="125" t="str">
        <f>IF('ME Curriculum'!H41=1,"x"," ")</f>
        <v xml:space="preserve"> </v>
      </c>
      <c r="C18" s="125" t="str">
        <f t="shared" ref="C18:C21" si="2">IF(B18=" ","x","")</f>
        <v>x</v>
      </c>
      <c r="D18" s="125" t="str">
        <f>IF('ME Curriculum'!I41=1,"x"," ")</f>
        <v xml:space="preserve"> </v>
      </c>
    </row>
    <row r="19" spans="1:8" ht="12" customHeight="1">
      <c r="A19" s="45" t="s">
        <v>134</v>
      </c>
      <c r="B19" s="125" t="str">
        <f>IF('ME Curriculum'!H40=1,"x"," ")</f>
        <v xml:space="preserve"> </v>
      </c>
      <c r="C19" s="125" t="str">
        <f t="shared" si="2"/>
        <v>x</v>
      </c>
      <c r="D19" s="131"/>
    </row>
    <row r="20" spans="1:8" ht="12" customHeight="1">
      <c r="A20" s="45" t="s">
        <v>135</v>
      </c>
      <c r="B20" s="125" t="str">
        <f>IF('ME Curriculum'!D8=1,"x"," ")</f>
        <v xml:space="preserve"> </v>
      </c>
      <c r="C20" s="125" t="str">
        <f t="shared" si="2"/>
        <v>x</v>
      </c>
      <c r="D20" s="125" t="str">
        <f>IF(B20="x",'ME Curriculum'!B8,"")</f>
        <v/>
      </c>
    </row>
    <row r="21" spans="1:8" ht="12" customHeight="1">
      <c r="A21" s="45" t="s">
        <v>136</v>
      </c>
      <c r="B21" s="125" t="e">
        <f>IF('ME Curriculum'!#REF!=1,"x"," ")</f>
        <v>#REF!</v>
      </c>
      <c r="C21" s="125" t="e">
        <f t="shared" si="2"/>
        <v>#REF!</v>
      </c>
      <c r="D21" s="125" t="e">
        <f>IF(B21="x",'ME Curriculum'!I32,"")</f>
        <v>#REF!</v>
      </c>
    </row>
    <row r="22" spans="1:8" ht="12" customHeight="1"/>
    <row r="23" spans="1:8" ht="12" customHeight="1"/>
    <row r="24" spans="1:8" ht="12" customHeight="1">
      <c r="A24" s="45" t="s">
        <v>137</v>
      </c>
    </row>
    <row r="25" spans="1:8" ht="12" customHeight="1">
      <c r="A25" s="45" t="s">
        <v>138</v>
      </c>
    </row>
    <row r="26" spans="1:8" ht="12" customHeight="1">
      <c r="A26" s="45" t="s">
        <v>139</v>
      </c>
    </row>
    <row r="27" spans="1:8" ht="12" customHeight="1"/>
    <row r="28" spans="1:8" ht="12" customHeight="1"/>
    <row r="29" spans="1:8" ht="12" customHeight="1"/>
    <row r="30" spans="1:8" ht="12" customHeight="1"/>
    <row r="31" spans="1:8" ht="12" customHeight="1"/>
    <row r="32" spans="1:8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00"/>
  <sheetViews>
    <sheetView workbookViewId="0"/>
  </sheetViews>
  <sheetFormatPr defaultColWidth="14.42578125" defaultRowHeight="15" customHeight="1"/>
  <cols>
    <col min="1" max="1" width="11.5703125" customWidth="1"/>
    <col min="2" max="2" width="20.140625" customWidth="1"/>
    <col min="3" max="3" width="12.28515625" customWidth="1"/>
    <col min="4" max="6" width="11.5703125" customWidth="1"/>
    <col min="7" max="7" width="25.85546875" customWidth="1"/>
    <col min="8" max="13" width="11.5703125" customWidth="1"/>
    <col min="14" max="14" width="16.140625" customWidth="1"/>
    <col min="15" max="21" width="11.5703125" customWidth="1"/>
    <col min="22" max="22" width="15.140625" customWidth="1"/>
    <col min="23" max="31" width="11.5703125" customWidth="1"/>
  </cols>
  <sheetData>
    <row r="1" spans="2:7" ht="12" customHeight="1"/>
    <row r="2" spans="2:7" ht="12" customHeight="1">
      <c r="B2" s="133" t="s">
        <v>140</v>
      </c>
    </row>
    <row r="3" spans="2:7" ht="12" customHeight="1">
      <c r="B3" s="134" t="s">
        <v>141</v>
      </c>
      <c r="C3" s="231" t="s">
        <v>142</v>
      </c>
      <c r="D3" s="232"/>
      <c r="E3" s="225"/>
    </row>
    <row r="4" spans="2:7" ht="12" customHeight="1">
      <c r="B4" s="136" t="s">
        <v>143</v>
      </c>
      <c r="C4" s="137" t="s">
        <v>144</v>
      </c>
      <c r="D4" s="137" t="s">
        <v>145</v>
      </c>
      <c r="E4" s="137"/>
    </row>
    <row r="5" spans="2:7" ht="12" customHeight="1">
      <c r="B5" s="138"/>
      <c r="C5" s="139" t="s">
        <v>125</v>
      </c>
      <c r="D5" s="139" t="s">
        <v>146</v>
      </c>
      <c r="E5" s="139" t="s">
        <v>147</v>
      </c>
      <c r="F5" s="137" t="s">
        <v>148</v>
      </c>
    </row>
    <row r="6" spans="2:7" ht="12" customHeight="1">
      <c r="B6" s="140" t="s">
        <v>149</v>
      </c>
      <c r="C6" s="139" t="s">
        <v>150</v>
      </c>
      <c r="D6" s="139">
        <v>32</v>
      </c>
      <c r="E6" s="139">
        <f t="shared" ref="E6:F6" si="0">H56</f>
        <v>34</v>
      </c>
      <c r="F6" s="141">
        <f t="shared" si="0"/>
        <v>0</v>
      </c>
    </row>
    <row r="7" spans="2:7" ht="12" customHeight="1">
      <c r="B7" s="140" t="s">
        <v>151</v>
      </c>
      <c r="C7" s="139" t="s">
        <v>152</v>
      </c>
      <c r="D7" s="139">
        <f>32*1.5</f>
        <v>48</v>
      </c>
      <c r="E7" s="139">
        <f t="shared" ref="E7:F7" si="1">H74</f>
        <v>0</v>
      </c>
      <c r="F7" s="142">
        <f t="shared" si="1"/>
        <v>0</v>
      </c>
    </row>
    <row r="8" spans="2:7" ht="12" customHeight="1">
      <c r="B8" s="140" t="s">
        <v>153</v>
      </c>
      <c r="C8" s="139" t="s">
        <v>154</v>
      </c>
      <c r="D8" s="139">
        <v>44</v>
      </c>
      <c r="E8" s="139" t="e">
        <f t="shared" ref="E8:F8" si="2">#REF!</f>
        <v>#REF!</v>
      </c>
      <c r="F8" s="45" t="e">
        <f t="shared" si="2"/>
        <v>#REF!</v>
      </c>
      <c r="G8" s="45" t="s">
        <v>155</v>
      </c>
    </row>
    <row r="9" spans="2:7" ht="30" customHeight="1">
      <c r="B9" s="226" t="s">
        <v>156</v>
      </c>
      <c r="C9" s="232"/>
      <c r="D9" s="232"/>
      <c r="E9" s="225"/>
    </row>
    <row r="10" spans="2:7" ht="12" customHeight="1">
      <c r="B10" s="143"/>
      <c r="C10" s="144"/>
      <c r="D10" s="144"/>
      <c r="E10" s="144"/>
    </row>
    <row r="11" spans="2:7" ht="12" customHeight="1">
      <c r="B11" s="143"/>
      <c r="C11" s="144"/>
      <c r="D11" s="144"/>
      <c r="E11" s="144"/>
    </row>
    <row r="12" spans="2:7" ht="12" customHeight="1">
      <c r="B12" s="143"/>
      <c r="C12" s="144"/>
      <c r="D12" s="144"/>
      <c r="E12" s="144"/>
    </row>
    <row r="13" spans="2:7" ht="12" customHeight="1">
      <c r="B13" s="143"/>
      <c r="C13" s="144"/>
      <c r="D13" s="144"/>
      <c r="E13" s="144"/>
    </row>
    <row r="14" spans="2:7" ht="12" customHeight="1">
      <c r="B14" s="143"/>
      <c r="C14" s="144"/>
      <c r="D14" s="144"/>
      <c r="E14" s="144"/>
    </row>
    <row r="15" spans="2:7" ht="12" customHeight="1"/>
    <row r="16" spans="2:7" ht="12" customHeight="1">
      <c r="B16" s="45" t="s">
        <v>157</v>
      </c>
      <c r="C16" s="45" t="e">
        <f>SUMPRODUCT(I59:I73,J59:J73)/I74</f>
        <v>#DIV/0!</v>
      </c>
      <c r="D16" s="45" t="e">
        <f t="shared" ref="D16:D19" si="3">VLOOKUP(C16,L32:M43,2)</f>
        <v>#DIV/0!</v>
      </c>
    </row>
    <row r="17" spans="2:13" ht="12" customHeight="1">
      <c r="B17" s="45" t="s">
        <v>158</v>
      </c>
      <c r="C17" s="45" t="e">
        <f>(SUMPRODUCT(I44:I54,J44:J54)+SUMPRODUCT(I59:I73,J59:J73)+SUMPRODUCT(I41:I79,J41:J79)+SUMPRODUCT(I41:I97,J41:J97)+I70*J70)/(I56+I74+#REF!+I70)</f>
        <v>#REF!</v>
      </c>
      <c r="D17" s="45" t="e">
        <f t="shared" si="3"/>
        <v>#REF!</v>
      </c>
    </row>
    <row r="18" spans="2:13" ht="12" customHeight="1">
      <c r="B18" s="45" t="s">
        <v>159</v>
      </c>
      <c r="C18" s="45" t="e">
        <f>(SUMPRODUCT(I44:I48,J44:J48)+SUMPRODUCT(I50:I54,J50:J54))/I56</f>
        <v>#DIV/0!</v>
      </c>
      <c r="D18" s="45" t="e">
        <f t="shared" si="3"/>
        <v>#DIV/0!</v>
      </c>
      <c r="K18" s="145" t="s">
        <v>160</v>
      </c>
      <c r="L18" s="45">
        <v>4</v>
      </c>
    </row>
    <row r="19" spans="2:13" ht="12" customHeight="1">
      <c r="B19" s="45" t="s">
        <v>161</v>
      </c>
      <c r="C19" s="45" t="e">
        <f>(SUMPRODUCT(I41:I79,J41:J79)+SUMPRODUCT(I41:I97,J41:J97))/#REF!</f>
        <v>#REF!</v>
      </c>
      <c r="D19" s="45" t="e">
        <f t="shared" si="3"/>
        <v>#REF!</v>
      </c>
      <c r="K19" s="145" t="s">
        <v>162</v>
      </c>
      <c r="L19" s="45">
        <v>3.7</v>
      </c>
    </row>
    <row r="20" spans="2:13" ht="12" customHeight="1">
      <c r="K20" s="145" t="s">
        <v>163</v>
      </c>
      <c r="L20" s="45">
        <v>3</v>
      </c>
    </row>
    <row r="21" spans="2:13" ht="12" customHeight="1">
      <c r="K21" s="145" t="s">
        <v>164</v>
      </c>
      <c r="L21" s="45">
        <v>2.7</v>
      </c>
    </row>
    <row r="22" spans="2:13" ht="12" customHeight="1">
      <c r="K22" s="145" t="s">
        <v>165</v>
      </c>
      <c r="L22" s="45">
        <v>3.3</v>
      </c>
    </row>
    <row r="23" spans="2:13" ht="12" customHeight="1">
      <c r="K23" s="145" t="s">
        <v>166</v>
      </c>
      <c r="L23" s="45">
        <v>2</v>
      </c>
    </row>
    <row r="24" spans="2:13" ht="12" customHeight="1">
      <c r="K24" s="145" t="s">
        <v>167</v>
      </c>
      <c r="L24" s="45">
        <v>1.7</v>
      </c>
    </row>
    <row r="25" spans="2:13" ht="12" customHeight="1">
      <c r="K25" s="145" t="s">
        <v>168</v>
      </c>
      <c r="L25" s="45">
        <v>2.2999999999999998</v>
      </c>
    </row>
    <row r="26" spans="2:13" ht="12" customHeight="1">
      <c r="K26" s="145" t="s">
        <v>169</v>
      </c>
      <c r="L26" s="45">
        <v>1</v>
      </c>
    </row>
    <row r="27" spans="2:13" ht="12" customHeight="1">
      <c r="K27" s="145" t="s">
        <v>170</v>
      </c>
      <c r="L27" s="45">
        <v>0.7</v>
      </c>
    </row>
    <row r="28" spans="2:13" ht="12" customHeight="1">
      <c r="K28" s="145" t="s">
        <v>171</v>
      </c>
      <c r="L28" s="45">
        <v>1.3</v>
      </c>
    </row>
    <row r="29" spans="2:13" ht="12" customHeight="1">
      <c r="K29" s="145" t="s">
        <v>172</v>
      </c>
      <c r="L29" s="45">
        <v>0</v>
      </c>
    </row>
    <row r="30" spans="2:13" ht="12" customHeight="1"/>
    <row r="31" spans="2:13" ht="12" customHeight="1"/>
    <row r="32" spans="2:13" ht="12" customHeight="1">
      <c r="L32" s="45">
        <v>0</v>
      </c>
      <c r="M32" s="145" t="s">
        <v>172</v>
      </c>
    </row>
    <row r="33" spans="7:31" ht="12" customHeight="1">
      <c r="L33" s="45">
        <v>1.3</v>
      </c>
      <c r="M33" s="145" t="s">
        <v>171</v>
      </c>
    </row>
    <row r="34" spans="7:31" ht="12" customHeight="1">
      <c r="L34" s="45">
        <v>0.7</v>
      </c>
      <c r="M34" s="145" t="s">
        <v>170</v>
      </c>
    </row>
    <row r="35" spans="7:31" ht="12" customHeight="1">
      <c r="L35" s="45">
        <v>1</v>
      </c>
      <c r="M35" s="145" t="s">
        <v>169</v>
      </c>
    </row>
    <row r="36" spans="7:31" ht="12" customHeight="1">
      <c r="L36" s="45">
        <v>2.2999999999999998</v>
      </c>
      <c r="M36" s="145" t="s">
        <v>168</v>
      </c>
      <c r="V36" s="45" t="s">
        <v>173</v>
      </c>
      <c r="AC36" s="53"/>
      <c r="AD36" s="53"/>
      <c r="AE36" s="53"/>
    </row>
    <row r="37" spans="7:31" ht="12" customHeight="1">
      <c r="L37" s="45">
        <v>1.7</v>
      </c>
      <c r="M37" s="145" t="s">
        <v>167</v>
      </c>
      <c r="AC37" s="53"/>
      <c r="AD37" s="53"/>
      <c r="AE37" s="53"/>
    </row>
    <row r="38" spans="7:31" ht="12" customHeight="1">
      <c r="L38" s="45">
        <v>2</v>
      </c>
      <c r="M38" s="145" t="s">
        <v>166</v>
      </c>
      <c r="V38" s="146" t="s">
        <v>174</v>
      </c>
      <c r="W38" s="233"/>
      <c r="X38" s="234"/>
      <c r="Y38" s="235" t="s">
        <v>175</v>
      </c>
      <c r="Z38" s="236"/>
      <c r="AA38" s="236"/>
      <c r="AB38" s="236"/>
      <c r="AC38" s="148"/>
      <c r="AD38" s="149"/>
      <c r="AE38" s="53"/>
    </row>
    <row r="39" spans="7:31" ht="12" customHeight="1">
      <c r="L39" s="45">
        <v>3.3</v>
      </c>
      <c r="M39" s="145" t="s">
        <v>165</v>
      </c>
      <c r="V39" s="150" t="s">
        <v>176</v>
      </c>
      <c r="W39" s="229"/>
      <c r="X39" s="230"/>
      <c r="Y39" s="237" t="s">
        <v>177</v>
      </c>
      <c r="Z39" s="237" t="s">
        <v>178</v>
      </c>
      <c r="AA39" s="237" t="s">
        <v>153</v>
      </c>
      <c r="AB39" s="152" t="s">
        <v>179</v>
      </c>
      <c r="AC39" s="150"/>
      <c r="AD39" s="153"/>
      <c r="AE39" s="53"/>
    </row>
    <row r="40" spans="7:31" ht="12" customHeight="1">
      <c r="L40" s="45">
        <v>2.7</v>
      </c>
      <c r="M40" s="145" t="s">
        <v>164</v>
      </c>
      <c r="V40" s="150" t="s">
        <v>180</v>
      </c>
      <c r="W40" s="229" t="s">
        <v>181</v>
      </c>
      <c r="X40" s="230"/>
      <c r="Y40" s="238"/>
      <c r="Z40" s="238"/>
      <c r="AA40" s="238"/>
      <c r="AB40" s="229"/>
      <c r="AC40" s="150"/>
      <c r="AD40" s="154"/>
      <c r="AE40" s="53"/>
    </row>
    <row r="41" spans="7:31" ht="52.5" customHeight="1">
      <c r="G41" s="100" t="s">
        <v>182</v>
      </c>
      <c r="L41" s="45">
        <v>3</v>
      </c>
      <c r="M41" s="145" t="s">
        <v>163</v>
      </c>
      <c r="V41" s="155"/>
      <c r="W41" s="241" t="s">
        <v>183</v>
      </c>
      <c r="X41" s="242"/>
      <c r="Y41" s="239"/>
      <c r="Z41" s="239"/>
      <c r="AA41" s="239"/>
      <c r="AB41" s="240"/>
      <c r="AC41" s="155"/>
      <c r="AD41" s="154"/>
      <c r="AE41" s="53"/>
    </row>
    <row r="42" spans="7:31" ht="12" customHeight="1">
      <c r="H42" s="156" t="s">
        <v>129</v>
      </c>
      <c r="I42" s="156" t="s">
        <v>184</v>
      </c>
      <c r="J42" s="100"/>
      <c r="L42" s="45">
        <v>3.7</v>
      </c>
      <c r="M42" s="145" t="s">
        <v>162</v>
      </c>
      <c r="V42" s="157" t="s">
        <v>185</v>
      </c>
      <c r="W42" s="243" t="str">
        <f>G59</f>
        <v>GEN 1001 Intro. to Engineering</v>
      </c>
      <c r="X42" s="244"/>
      <c r="Y42" s="151"/>
      <c r="Z42" s="147">
        <f>H59</f>
        <v>4</v>
      </c>
      <c r="AA42" s="147"/>
      <c r="AB42" s="147"/>
      <c r="AC42" s="158"/>
      <c r="AD42" s="153"/>
      <c r="AE42" s="53"/>
    </row>
    <row r="43" spans="7:31" ht="12" customHeight="1">
      <c r="G43" s="159" t="s">
        <v>186</v>
      </c>
      <c r="H43" s="156" t="s">
        <v>187</v>
      </c>
      <c r="I43" s="156" t="s">
        <v>188</v>
      </c>
      <c r="J43" s="156"/>
      <c r="L43" s="45">
        <v>4</v>
      </c>
      <c r="M43" s="145" t="s">
        <v>160</v>
      </c>
      <c r="V43" s="160" t="s">
        <v>185</v>
      </c>
      <c r="W43" s="226" t="str">
        <f>G44</f>
        <v>MTH 1217 Calculus I</v>
      </c>
      <c r="X43" s="225"/>
      <c r="Y43" s="152">
        <f>H44</f>
        <v>4</v>
      </c>
      <c r="Z43" s="152"/>
      <c r="AA43" s="152"/>
      <c r="AB43" s="152"/>
      <c r="AC43" s="155"/>
      <c r="AD43" s="154"/>
      <c r="AE43" s="53"/>
    </row>
    <row r="44" spans="7:31" ht="12" customHeight="1">
      <c r="G44" s="142" t="str">
        <f>CONCATENATE('ME Curriculum'!A9," ",'ME Curriculum'!B9)</f>
        <v>MTH 1217 Calculus I</v>
      </c>
      <c r="H44" s="142">
        <f>'ME Curriculum'!C9</f>
        <v>4</v>
      </c>
      <c r="I44" s="161">
        <f>IF('ME Curriculum'!D9=1,H44,0)</f>
        <v>0</v>
      </c>
      <c r="J44" s="142">
        <f>IFERROR(VLOOKUP('ME Curriculum'!E9,K18:L29,2),0.001)</f>
        <v>1E-3</v>
      </c>
      <c r="V44" s="160" t="s">
        <v>185</v>
      </c>
      <c r="W44" s="226" t="str">
        <f>G68</f>
        <v xml:space="preserve">*or For Lang (FL) </v>
      </c>
      <c r="X44" s="225"/>
      <c r="Y44" s="152">
        <f>H68</f>
        <v>0</v>
      </c>
      <c r="Z44" s="152"/>
      <c r="AA44" s="152"/>
      <c r="AB44" s="152"/>
      <c r="AC44" s="155"/>
      <c r="AD44" s="154"/>
      <c r="AE44" s="53"/>
    </row>
    <row r="45" spans="7:31" ht="12" customHeight="1">
      <c r="G45" s="142" t="str">
        <f>CONCATENATE('ME Curriculum'!H9," ",'ME Curriculum'!I9)</f>
        <v>MTH 1218 Calculus II</v>
      </c>
      <c r="H45" s="142">
        <f>'ME Curriculum'!J9</f>
        <v>4</v>
      </c>
      <c r="I45" s="161">
        <f>IF('ME Curriculum'!K9=1,H45,0)</f>
        <v>0</v>
      </c>
      <c r="J45" s="142">
        <f>IFERROR(VLOOKUP('ME Curriculum'!L9,K18:L29,2),0.001)</f>
        <v>1E-3</v>
      </c>
      <c r="V45" s="160" t="s">
        <v>185</v>
      </c>
      <c r="W45" s="226" t="str">
        <f>G78</f>
        <v>FYW 1050 College Writing</v>
      </c>
      <c r="X45" s="225"/>
      <c r="Y45" s="152"/>
      <c r="Z45" s="152"/>
      <c r="AA45" s="152">
        <f>H78</f>
        <v>4</v>
      </c>
      <c r="AB45" s="162"/>
      <c r="AC45" s="155"/>
      <c r="AD45" s="154"/>
    </row>
    <row r="46" spans="7:31" ht="12" customHeight="1">
      <c r="G46" s="142" t="str">
        <f>CONCATENATE('ME Curriculum'!A18," ",'ME Curriculum'!B18)</f>
        <v>MTH 2219 Calculus III</v>
      </c>
      <c r="H46" s="142">
        <f>'ME Curriculum'!C18</f>
        <v>4</v>
      </c>
      <c r="I46" s="161">
        <f>IF('ME Curriculum'!D18=1,H46,0)</f>
        <v>0</v>
      </c>
      <c r="J46" s="142">
        <f>IFERROR(VLOOKUP('ME Curriculum'!E18,K18:L29,2),0.001)</f>
        <v>1E-3</v>
      </c>
      <c r="V46" s="160" t="s">
        <v>189</v>
      </c>
      <c r="W46" s="226" t="str">
        <f>G48</f>
        <v>MTH1505/2527** Applied Statistics</v>
      </c>
      <c r="X46" s="225"/>
      <c r="Y46" s="152">
        <f>H48</f>
        <v>4</v>
      </c>
      <c r="Z46" s="152"/>
      <c r="AA46" s="152"/>
      <c r="AB46" s="162"/>
      <c r="AC46" s="155"/>
      <c r="AD46" s="154"/>
    </row>
    <row r="47" spans="7:31" ht="12" customHeight="1">
      <c r="G47" s="142" t="str">
        <f>CONCATENATE('ME Curriculum'!H17," ",'ME Curriculum'!I17)</f>
        <v>MTH 2220 Differential Equations</v>
      </c>
      <c r="H47" s="142">
        <f>'ME Curriculum'!J17</f>
        <v>4</v>
      </c>
      <c r="I47" s="161">
        <f>IF('ME Curriculum'!K17=1,H47,0)</f>
        <v>0</v>
      </c>
      <c r="J47" s="142">
        <f>IFERROR(VLOOKUP('ME Curriculum'!L17,K18:L29,2),0.001)</f>
        <v>1E-3</v>
      </c>
      <c r="V47" s="160" t="s">
        <v>189</v>
      </c>
      <c r="W47" s="226" t="str">
        <f>G45</f>
        <v>MTH 1218 Calculus II</v>
      </c>
      <c r="X47" s="225"/>
      <c r="Y47" s="152">
        <f>H45</f>
        <v>4</v>
      </c>
      <c r="Z47" s="152"/>
      <c r="AA47" s="152"/>
      <c r="AB47" s="162"/>
      <c r="AC47" s="155"/>
      <c r="AD47" s="154"/>
    </row>
    <row r="48" spans="7:31" ht="12" customHeight="1">
      <c r="G48" s="142" t="str">
        <f>CONCATENATE('ME Curriculum'!H8," ",'ME Curriculum'!I8)</f>
        <v>MTH1505/2527** Applied Statistics</v>
      </c>
      <c r="H48" s="142">
        <f>'ME Curriculum'!J8</f>
        <v>4</v>
      </c>
      <c r="I48" s="161">
        <f>IF('ME Curriculum'!K8=1,H48,0)</f>
        <v>0</v>
      </c>
      <c r="J48" s="142">
        <f>IFERROR(VLOOKUP('ME Curriculum'!L8,K18:L29,2),0.001)</f>
        <v>1E-3</v>
      </c>
      <c r="V48" s="160" t="s">
        <v>189</v>
      </c>
      <c r="W48" s="226" t="str">
        <f>G51</f>
        <v>PHY 2211 Physics I</v>
      </c>
      <c r="X48" s="225"/>
      <c r="Y48" s="152">
        <f>H51</f>
        <v>4</v>
      </c>
      <c r="Z48" s="152"/>
      <c r="AA48" s="152"/>
      <c r="AB48" s="162"/>
      <c r="AC48" s="155"/>
      <c r="AD48" s="154"/>
    </row>
    <row r="49" spans="7:30" ht="12" customHeight="1">
      <c r="G49" s="163" t="s">
        <v>190</v>
      </c>
      <c r="H49" s="141">
        <f t="shared" ref="H49:I49" si="4">SUM(H44:H48)</f>
        <v>20</v>
      </c>
      <c r="I49" s="141">
        <f t="shared" si="4"/>
        <v>0</v>
      </c>
      <c r="J49" s="142"/>
      <c r="V49" s="160" t="s">
        <v>189</v>
      </c>
      <c r="W49" s="224" t="str">
        <f>G86</f>
        <v>Arts &amp; Lit (AL) Elective</v>
      </c>
      <c r="X49" s="225"/>
      <c r="Y49" s="164"/>
      <c r="Z49" s="164"/>
      <c r="AA49" s="164">
        <f>H86</f>
        <v>4</v>
      </c>
      <c r="AB49" s="165"/>
      <c r="AC49" s="155"/>
      <c r="AD49" s="154"/>
    </row>
    <row r="50" spans="7:30" ht="12" customHeight="1">
      <c r="G50" s="142" t="str">
        <f>CONCATENATE('ME Curriculum'!A19," ",'ME Curriculum'!B19)</f>
        <v>CSC 1611 or Prob. Solving w/Python</v>
      </c>
      <c r="H50" s="142">
        <f>'ME Curriculum'!C19</f>
        <v>4</v>
      </c>
      <c r="I50" s="161">
        <f>IF('ME Curriculum'!D19=1,H50,0)</f>
        <v>0</v>
      </c>
      <c r="J50" s="142">
        <f>IFERROR(VLOOKUP('ME Curriculum'!E19,K18:L29,2),0.001)</f>
        <v>1E-3</v>
      </c>
      <c r="V50" s="166" t="s">
        <v>191</v>
      </c>
      <c r="W50" s="224" t="str">
        <f>G60</f>
        <v>GEN 2010 Mechanics I</v>
      </c>
      <c r="X50" s="225"/>
      <c r="Y50" s="164"/>
      <c r="Z50" s="164">
        <f>H60</f>
        <v>4</v>
      </c>
      <c r="AA50" s="164"/>
      <c r="AB50" s="165"/>
      <c r="AC50" s="155"/>
      <c r="AD50" s="154"/>
    </row>
    <row r="51" spans="7:30" ht="12" customHeight="1">
      <c r="G51" s="142" t="str">
        <f>CONCATENATE('ME Curriculum'!H10," ",'ME Curriculum'!I10)</f>
        <v>PHY 2211 Physics I</v>
      </c>
      <c r="H51" s="142">
        <f>'ME Curriculum'!J10</f>
        <v>4</v>
      </c>
      <c r="I51" s="161">
        <f>IF('ME Curriculum'!K10=1,H51,0)</f>
        <v>0</v>
      </c>
      <c r="J51" s="142">
        <f>IFERROR(VLOOKUP('ME Curriculum'!L10,K18:L29,2),0.001)</f>
        <v>1E-3</v>
      </c>
      <c r="V51" s="166" t="s">
        <v>191</v>
      </c>
      <c r="W51" s="224" t="str">
        <f>G52</f>
        <v>PHY 2212 Physics II</v>
      </c>
      <c r="X51" s="225"/>
      <c r="Y51" s="164">
        <f>H52</f>
        <v>4</v>
      </c>
      <c r="Z51" s="164"/>
      <c r="AA51" s="164"/>
      <c r="AB51" s="165"/>
      <c r="AC51" s="155"/>
      <c r="AD51" s="154"/>
    </row>
    <row r="52" spans="7:30" ht="12" customHeight="1">
      <c r="G52" s="142" t="str">
        <f>CONCATENATE('ME Curriculum'!A17," ",'ME Curriculum'!B17)</f>
        <v>PHY 2212 Physics II</v>
      </c>
      <c r="H52" s="142">
        <f>'ME Curriculum'!C17</f>
        <v>4</v>
      </c>
      <c r="I52" s="161">
        <f>IF('ME Curriculum'!D17=1,H52,0)</f>
        <v>0</v>
      </c>
      <c r="J52" s="142">
        <f>IFERROR(VLOOKUP('ME Curriculum'!E17,K18:L29,2),0.001)</f>
        <v>1E-3</v>
      </c>
      <c r="V52" s="166" t="s">
        <v>191</v>
      </c>
      <c r="W52" s="224" t="str">
        <f>G46</f>
        <v>MTH 2219 Calculus III</v>
      </c>
      <c r="X52" s="225"/>
      <c r="Y52" s="164">
        <f>H46</f>
        <v>4</v>
      </c>
      <c r="Z52" s="164"/>
      <c r="AA52" s="164"/>
      <c r="AB52" s="165"/>
      <c r="AC52" s="155"/>
      <c r="AD52" s="154"/>
    </row>
    <row r="53" spans="7:30" ht="12" customHeight="1">
      <c r="G53" s="142" t="str">
        <f>CONCATENATE('ME Curriculum'!H19," ",'ME Curriculum'!I19)</f>
        <v>CHM 1110 General Chemistry</v>
      </c>
      <c r="H53" s="142">
        <f>'ME Curriculum'!J19</f>
        <v>4</v>
      </c>
      <c r="I53" s="161">
        <f>IF('ME Curriculum'!K19=1,H53,0)</f>
        <v>0</v>
      </c>
      <c r="J53" s="142">
        <f>IFERROR(VLOOKUP('ME Curriculum'!L19,K18:L29,2),0.001)</f>
        <v>1E-3</v>
      </c>
      <c r="V53" s="166" t="s">
        <v>191</v>
      </c>
      <c r="W53" s="224" t="str">
        <f>G50</f>
        <v>CSC 1611 or Prob. Solving w/Python</v>
      </c>
      <c r="X53" s="225"/>
      <c r="Y53" s="164"/>
      <c r="Z53" s="164">
        <f>H50</f>
        <v>4</v>
      </c>
      <c r="AA53" s="164"/>
      <c r="AB53" s="165"/>
      <c r="AC53" s="155"/>
      <c r="AD53" s="154" t="s">
        <v>192</v>
      </c>
    </row>
    <row r="54" spans="7:30" ht="12" customHeight="1">
      <c r="G54" s="142" t="str">
        <f>CONCATENATE('ME Curriculum'!A26," ",'ME Curriculum'!B26)</f>
        <v>MEN 3030 Thermodynamics I</v>
      </c>
      <c r="H54" s="142">
        <f>'ME Curriculum'!C26</f>
        <v>2</v>
      </c>
      <c r="I54" s="161">
        <f>IF('ME Curriculum'!D26=1,H54,0)</f>
        <v>0</v>
      </c>
      <c r="J54" s="142">
        <f>IFERROR(VLOOKUP('ME Curriculum'!E26,K18:L29,2),0.001)</f>
        <v>1E-3</v>
      </c>
      <c r="V54" s="166" t="s">
        <v>193</v>
      </c>
      <c r="W54" s="224" t="str">
        <f>G61</f>
        <v>GEN 2012 Mechanics II</v>
      </c>
      <c r="X54" s="225"/>
      <c r="Y54" s="164"/>
      <c r="Z54" s="164">
        <f>H61</f>
        <v>4</v>
      </c>
      <c r="AA54" s="164"/>
      <c r="AB54" s="165"/>
      <c r="AC54" s="153"/>
      <c r="AD54" s="153"/>
    </row>
    <row r="55" spans="7:30" ht="12" customHeight="1">
      <c r="G55" s="163" t="s">
        <v>194</v>
      </c>
      <c r="H55" s="141">
        <f t="shared" ref="H55:I55" si="5">H68+H51+H52+H53+H54</f>
        <v>14</v>
      </c>
      <c r="I55" s="141">
        <f t="shared" si="5"/>
        <v>0</v>
      </c>
      <c r="J55" s="141"/>
      <c r="V55" s="166" t="s">
        <v>193</v>
      </c>
      <c r="W55" s="224" t="str">
        <f>G47</f>
        <v>MTH 2220 Differential Equations</v>
      </c>
      <c r="X55" s="225"/>
      <c r="Y55" s="164">
        <f>H47</f>
        <v>4</v>
      </c>
      <c r="Z55" s="164"/>
      <c r="AA55" s="164"/>
      <c r="AB55" s="165"/>
      <c r="AC55" s="153"/>
      <c r="AD55" s="153"/>
    </row>
    <row r="56" spans="7:30" ht="12" customHeight="1">
      <c r="G56" s="163" t="s">
        <v>195</v>
      </c>
      <c r="H56" s="141">
        <f t="shared" ref="H56:I56" si="6">H49+H55</f>
        <v>34</v>
      </c>
      <c r="I56" s="141">
        <f t="shared" si="6"/>
        <v>0</v>
      </c>
      <c r="J56" s="141"/>
      <c r="V56" s="166" t="s">
        <v>193</v>
      </c>
      <c r="W56" s="224" t="str">
        <f>G62</f>
        <v>GEN 3040 Fluid Mechanics</v>
      </c>
      <c r="X56" s="225"/>
      <c r="Y56" s="164"/>
      <c r="Z56" s="164">
        <f>H62</f>
        <v>4</v>
      </c>
      <c r="AA56" s="164"/>
      <c r="AB56" s="165"/>
      <c r="AC56" s="153"/>
      <c r="AD56" s="153"/>
    </row>
    <row r="57" spans="7:30" ht="15.75" customHeight="1">
      <c r="G57" s="163"/>
      <c r="H57" s="141"/>
      <c r="I57" s="141"/>
      <c r="J57" s="141"/>
      <c r="V57" s="166" t="s">
        <v>193</v>
      </c>
      <c r="W57" s="224" t="str">
        <f>G53</f>
        <v>CHM 1110 General Chemistry</v>
      </c>
      <c r="X57" s="225"/>
      <c r="Y57" s="164">
        <f>H53</f>
        <v>4</v>
      </c>
      <c r="Z57" s="164"/>
      <c r="AA57" s="164"/>
      <c r="AB57" s="165"/>
      <c r="AC57" s="153"/>
      <c r="AD57" s="153"/>
    </row>
    <row r="58" spans="7:30" ht="15.75" customHeight="1">
      <c r="G58" s="159" t="s">
        <v>151</v>
      </c>
      <c r="H58" s="100"/>
      <c r="I58" s="100"/>
      <c r="J58" s="100"/>
      <c r="V58" s="166" t="s">
        <v>196</v>
      </c>
      <c r="W58" s="224" t="str">
        <f t="shared" ref="W58:W59" si="7">G63</f>
        <v>MEN 3020 Materials Science</v>
      </c>
      <c r="X58" s="225"/>
      <c r="Y58" s="164"/>
      <c r="Z58" s="164">
        <f t="shared" ref="Z58:Z59" si="8">H63</f>
        <v>4</v>
      </c>
      <c r="AA58" s="164"/>
      <c r="AB58" s="165"/>
      <c r="AC58" s="153"/>
      <c r="AD58" s="153"/>
    </row>
    <row r="59" spans="7:30" ht="12" customHeight="1">
      <c r="G59" s="142" t="str">
        <f>CONCATENATE('ME Curriculum'!A8," ",'ME Curriculum'!B8)</f>
        <v>GEN 1001 Intro. to Engineering</v>
      </c>
      <c r="H59" s="142">
        <f>'ME Curriculum'!C8</f>
        <v>4</v>
      </c>
      <c r="I59" s="142">
        <f>IF('ME Curriculum'!D8=1,H59,0)</f>
        <v>0</v>
      </c>
      <c r="J59" s="142">
        <f>IFERROR(VLOOKUP('ME Curriculum'!E8,K18:L29,2),0.001)</f>
        <v>1E-3</v>
      </c>
      <c r="V59" s="166" t="s">
        <v>196</v>
      </c>
      <c r="W59" s="224" t="str">
        <f t="shared" si="7"/>
        <v>MEN 3014 Dynamics / Vibrations</v>
      </c>
      <c r="X59" s="225"/>
      <c r="Y59" s="164"/>
      <c r="Z59" s="164">
        <f t="shared" si="8"/>
        <v>4</v>
      </c>
      <c r="AA59" s="164"/>
      <c r="AB59" s="165"/>
      <c r="AC59" s="153"/>
      <c r="AD59" s="153"/>
    </row>
    <row r="60" spans="7:30" ht="15.75" customHeight="1">
      <c r="G60" s="142" t="str">
        <f>CONCATENATE('ME Curriculum'!A16," ",'ME Curriculum'!B16)</f>
        <v>GEN 2010 Mechanics I</v>
      </c>
      <c r="H60" s="142">
        <f>'ME Curriculum'!C16</f>
        <v>4</v>
      </c>
      <c r="I60" s="142">
        <f>IF('ME Curriculum'!D16=1,H60,0)</f>
        <v>0</v>
      </c>
      <c r="J60" s="142">
        <f>IFERROR(VLOOKUP('ME Curriculum'!E16,K18:L29,2),0.001)</f>
        <v>1E-3</v>
      </c>
      <c r="V60" s="166" t="s">
        <v>196</v>
      </c>
      <c r="W60" s="224" t="str">
        <f>G54</f>
        <v>MEN 3030 Thermodynamics I</v>
      </c>
      <c r="X60" s="225"/>
      <c r="Y60" s="164">
        <f>H54</f>
        <v>2</v>
      </c>
      <c r="Z60" s="164"/>
      <c r="AA60" s="164"/>
      <c r="AB60" s="165"/>
      <c r="AC60" s="153"/>
      <c r="AD60" s="153"/>
    </row>
    <row r="61" spans="7:30" ht="12" customHeight="1">
      <c r="G61" s="142" t="str">
        <f>CONCATENATE('ME Curriculum'!H16," ",'ME Curriculum'!I16)</f>
        <v>GEN 2012 Mechanics II</v>
      </c>
      <c r="H61" s="142">
        <f>'ME Curriculum'!J16</f>
        <v>4</v>
      </c>
      <c r="I61" s="142">
        <f>IF('ME Curriculum'!K16=1,H61,0)</f>
        <v>0</v>
      </c>
      <c r="J61" s="142">
        <f>IFERROR(VLOOKUP('ME Curriculum'!L16,K18:L29,2),0.001)</f>
        <v>1E-3</v>
      </c>
      <c r="V61" s="166" t="s">
        <v>196</v>
      </c>
      <c r="W61" s="224" t="e">
        <f>G85</f>
        <v>#REF!</v>
      </c>
      <c r="X61" s="225"/>
      <c r="Y61" s="164"/>
      <c r="Z61" s="164"/>
      <c r="AA61" s="164" t="e">
        <f>H85</f>
        <v>#REF!</v>
      </c>
      <c r="AB61" s="165"/>
      <c r="AC61" s="153"/>
      <c r="AD61" s="153"/>
    </row>
    <row r="62" spans="7:30" ht="12" customHeight="1">
      <c r="G62" s="142" t="str">
        <f>CONCATENATE('ME Curriculum'!H18," ",'ME Curriculum'!I18)</f>
        <v>GEN 3040 Fluid Mechanics</v>
      </c>
      <c r="H62" s="142">
        <f>'ME Curriculum'!J18</f>
        <v>4</v>
      </c>
      <c r="I62" s="142">
        <f>IF('ME Curriculum'!K18=1,H62,0)</f>
        <v>0</v>
      </c>
      <c r="J62" s="142">
        <f>IFERROR(VLOOKUP('ME Curriculum'!L18,K18:L29,2),0.001)</f>
        <v>1E-3</v>
      </c>
      <c r="V62" s="166" t="s">
        <v>196</v>
      </c>
      <c r="W62" s="224" t="str">
        <f>G89</f>
        <v>Soc. Science (SS) Elective</v>
      </c>
      <c r="X62" s="225"/>
      <c r="Y62" s="164"/>
      <c r="Z62" s="164"/>
      <c r="AA62" s="164">
        <f>H89</f>
        <v>4</v>
      </c>
      <c r="AB62" s="165"/>
      <c r="AC62" s="153"/>
      <c r="AD62" s="153"/>
    </row>
    <row r="63" spans="7:30" ht="12" customHeight="1">
      <c r="G63" s="142" t="str">
        <f>CONCATENATE('ME Curriculum'!A24," ",'ME Curriculum'!B24)</f>
        <v>MEN 3020 Materials Science</v>
      </c>
      <c r="H63" s="142">
        <f>'ME Curriculum'!C24</f>
        <v>4</v>
      </c>
      <c r="I63" s="142">
        <f>IF('ME Curriculum'!D24=1,H63,0)</f>
        <v>0</v>
      </c>
      <c r="J63" s="142">
        <f>IFERROR(VLOOKUP('ME Curriculum'!E24,K18:L29,2),0.001)</f>
        <v>1E-3</v>
      </c>
      <c r="V63" s="166" t="s">
        <v>197</v>
      </c>
      <c r="W63" s="224" t="str">
        <f t="shared" ref="W63:W65" si="9">G65</f>
        <v>MEN 3010 Machine Design</v>
      </c>
      <c r="X63" s="225"/>
      <c r="Y63" s="164"/>
      <c r="Z63" s="164">
        <f t="shared" ref="Z63:Z65" si="10">H65</f>
        <v>4</v>
      </c>
      <c r="AA63" s="164"/>
      <c r="AB63" s="165"/>
      <c r="AC63" s="153"/>
      <c r="AD63" s="153"/>
    </row>
    <row r="64" spans="7:30" ht="12" customHeight="1">
      <c r="G64" s="142" t="str">
        <f>CONCATENATE('ME Curriculum'!A25," ",'ME Curriculum'!B25)</f>
        <v>MEN 3014 Dynamics / Vibrations</v>
      </c>
      <c r="H64" s="142">
        <f>'ME Curriculum'!C25</f>
        <v>4</v>
      </c>
      <c r="I64" s="142">
        <f>IF('ME Curriculum'!D25=1,H64,0)</f>
        <v>0</v>
      </c>
      <c r="J64" s="142">
        <f>IFERROR(VLOOKUP('ME Curriculum'!E25,K18:L29,2),0.001)</f>
        <v>1E-3</v>
      </c>
      <c r="V64" s="166" t="s">
        <v>197</v>
      </c>
      <c r="W64" s="224" t="str">
        <f t="shared" si="9"/>
        <v>MEN 3034 Heat and Mass Transfer</v>
      </c>
      <c r="X64" s="225"/>
      <c r="Y64" s="164"/>
      <c r="Z64" s="164">
        <f t="shared" si="10"/>
        <v>4</v>
      </c>
      <c r="AA64" s="164"/>
      <c r="AB64" s="165"/>
      <c r="AC64" s="153"/>
      <c r="AD64" s="153"/>
    </row>
    <row r="65" spans="7:30" ht="12" customHeight="1">
      <c r="G65" s="142" t="str">
        <f>CONCATENATE('ME Curriculum'!H24," ",'ME Curriculum'!I24)</f>
        <v>MEN 3010 Machine Design</v>
      </c>
      <c r="H65" s="142">
        <f>'ME Curriculum'!J24</f>
        <v>4</v>
      </c>
      <c r="I65" s="142">
        <f>IF('ME Curriculum'!K24=1,H65,0)</f>
        <v>0</v>
      </c>
      <c r="J65" s="142">
        <f>IFERROR(VLOOKUP('ME Curriculum'!L24,K18:L29,2),0.001)</f>
        <v>1E-3</v>
      </c>
      <c r="V65" s="166" t="s">
        <v>197</v>
      </c>
      <c r="W65" s="224" t="str">
        <f t="shared" si="9"/>
        <v>RTS 1100 (or any Christianity &amp; Context</v>
      </c>
      <c r="X65" s="225"/>
      <c r="Y65" s="164"/>
      <c r="Z65" s="164">
        <f t="shared" si="10"/>
        <v>4</v>
      </c>
      <c r="AA65" s="164"/>
      <c r="AB65" s="165"/>
      <c r="AC65" s="153"/>
      <c r="AD65" s="153" t="s">
        <v>192</v>
      </c>
    </row>
    <row r="66" spans="7:30" ht="12" customHeight="1">
      <c r="G66" s="142" t="str">
        <f>CONCATENATE('ME Curriculum'!H25," ",'ME Curriculum'!I25)</f>
        <v>MEN 3034 Heat and Mass Transfer</v>
      </c>
      <c r="H66" s="142">
        <f>'ME Curriculum'!J25</f>
        <v>4</v>
      </c>
      <c r="I66" s="142">
        <f>IF('ME Curriculum'!K25=1,H66,0)</f>
        <v>0</v>
      </c>
      <c r="J66" s="142">
        <f>IFERROR(VLOOKUP('ME Curriculum'!L25,K18:L29,2),0.001)</f>
        <v>1E-3</v>
      </c>
      <c r="V66" s="166" t="s">
        <v>197</v>
      </c>
      <c r="W66" s="224" t="str">
        <f>G81</f>
        <v xml:space="preserve">   </v>
      </c>
      <c r="X66" s="225"/>
      <c r="Y66" s="164"/>
      <c r="Z66" s="164"/>
      <c r="AA66" s="164" t="str">
        <f>H81</f>
        <v xml:space="preserve"> </v>
      </c>
      <c r="AB66" s="165"/>
      <c r="AC66" s="153"/>
      <c r="AD66" s="153"/>
    </row>
    <row r="67" spans="7:30" ht="12" customHeight="1">
      <c r="G67" s="142" t="str">
        <f>CONCATENATE('ME Curriculum'!A28," ",'ME Curriculum'!B28)</f>
        <v>RTS 1100 (or any Christianity &amp; Context</v>
      </c>
      <c r="H67" s="142">
        <f>'ME Curriculum'!C28</f>
        <v>4</v>
      </c>
      <c r="I67" s="142">
        <f>IF('ME Curriculum'!K26=1,H67,0)</f>
        <v>0</v>
      </c>
      <c r="J67" s="142">
        <f>IFERROR(VLOOKUP('ME Curriculum'!L26,K18:L29,2),0.001)</f>
        <v>1E-3</v>
      </c>
      <c r="V67" s="166" t="s">
        <v>197</v>
      </c>
      <c r="W67" s="224" t="str">
        <f>G97</f>
        <v>Technical Elective (course here)</v>
      </c>
      <c r="X67" s="225"/>
      <c r="Y67" s="164"/>
      <c r="Z67" s="164"/>
      <c r="AA67" s="164">
        <f>H97</f>
        <v>4</v>
      </c>
      <c r="AB67" s="165"/>
      <c r="AC67" s="153"/>
      <c r="AD67" s="153"/>
    </row>
    <row r="68" spans="7:30" ht="12" customHeight="1">
      <c r="G68" s="142" t="str">
        <f>CONCATENATE('ME Curriculum'!H29," ",'ME Curriculum'!I29)</f>
        <v xml:space="preserve">*or For Lang (FL) </v>
      </c>
      <c r="H68" s="142">
        <f>'ME Curriculum'!J29</f>
        <v>0</v>
      </c>
      <c r="I68" s="142">
        <f>IF('ME Curriculum'!D10=1,H54,0)</f>
        <v>0</v>
      </c>
      <c r="J68" s="142">
        <f>IFERROR(VLOOKUP('ME Curriculum'!E10,K18:L29,2),0.001)</f>
        <v>1E-3</v>
      </c>
      <c r="V68" s="166" t="s">
        <v>198</v>
      </c>
      <c r="W68" s="224" t="e">
        <f>#REF!</f>
        <v>#REF!</v>
      </c>
      <c r="X68" s="225"/>
      <c r="Y68" s="164"/>
      <c r="Z68" s="164" t="e">
        <f>#REF!</f>
        <v>#REF!</v>
      </c>
      <c r="AA68" s="164"/>
      <c r="AB68" s="165"/>
      <c r="AC68" s="153"/>
      <c r="AD68" s="153" t="s">
        <v>192</v>
      </c>
    </row>
    <row r="69" spans="7:30" ht="12" customHeight="1">
      <c r="G69" s="142" t="str">
        <f>CONCATENATE('ME Curriculum'!A33," ",'ME Curriculum'!B33)</f>
        <v>MEN Depth elective</v>
      </c>
      <c r="H69" s="142">
        <f>'ME Curriculum'!C33</f>
        <v>4</v>
      </c>
      <c r="I69" s="142">
        <f>IF('ME Curriculum'!D33=1,H69,0)</f>
        <v>0</v>
      </c>
      <c r="J69" s="142">
        <f>IFERROR(VLOOKUP('ME Curriculum'!E33,K18:L29,2),0.001)</f>
        <v>1E-3</v>
      </c>
      <c r="V69" s="166" t="s">
        <v>198</v>
      </c>
      <c r="W69" s="224" t="str">
        <f>G69</f>
        <v>MEN Depth elective</v>
      </c>
      <c r="X69" s="225"/>
      <c r="Y69" s="164"/>
      <c r="Z69" s="164">
        <f>H69</f>
        <v>4</v>
      </c>
      <c r="AA69" s="164"/>
      <c r="AB69" s="165"/>
      <c r="AC69" s="153"/>
      <c r="AD69" s="153" t="s">
        <v>192</v>
      </c>
    </row>
    <row r="70" spans="7:30" ht="12" customHeight="1">
      <c r="G70" s="142" t="str">
        <f>CONCATENATE('ME Curriculum'!A34," ",'ME Curriculum'!B34)</f>
        <v>MEN  Depth elective</v>
      </c>
      <c r="H70" s="142">
        <f>'ME Curriculum'!C34</f>
        <v>4</v>
      </c>
      <c r="I70" s="142">
        <f>IF('ME Curriculum'!D34=1,H70,0)</f>
        <v>0</v>
      </c>
      <c r="J70" s="142">
        <f>IFERROR(VLOOKUP('ME Curriculum'!E34,K18:L29,2),0.001)</f>
        <v>1E-3</v>
      </c>
      <c r="V70" s="166" t="s">
        <v>198</v>
      </c>
      <c r="W70" s="224" t="s">
        <v>199</v>
      </c>
      <c r="X70" s="225"/>
      <c r="Y70" s="164"/>
      <c r="Z70" s="164"/>
      <c r="AA70" s="164"/>
      <c r="AB70" s="165">
        <v>4</v>
      </c>
      <c r="AC70" s="153"/>
      <c r="AD70" s="153"/>
    </row>
    <row r="71" spans="7:30" ht="12" customHeight="1">
      <c r="G71" s="142" t="str">
        <f>CONCATENATE('ME Curriculum'!H33," ",'ME Curriculum'!I33)</f>
        <v>MEN Depth Elective</v>
      </c>
      <c r="H71" s="142">
        <f>'ME Curriculum'!J33</f>
        <v>4</v>
      </c>
      <c r="I71" s="142">
        <f>IF('ME Curriculum'!K33=1,H71,0)</f>
        <v>0</v>
      </c>
      <c r="J71" s="142">
        <f>IFERROR(VLOOKUP('ME Curriculum'!L32,K18:L29,2),0.001)</f>
        <v>1E-3</v>
      </c>
      <c r="V71" s="166" t="s">
        <v>198</v>
      </c>
      <c r="W71" s="224" t="str">
        <f>G79</f>
        <v>PHL 1000 Intro. to Philosophy</v>
      </c>
      <c r="X71" s="225"/>
      <c r="Y71" s="164"/>
      <c r="Z71" s="164"/>
      <c r="AA71" s="164">
        <f>H79</f>
        <v>4</v>
      </c>
      <c r="AB71" s="165"/>
      <c r="AC71" s="153"/>
      <c r="AD71" s="153"/>
    </row>
    <row r="72" spans="7:30" ht="12" customHeight="1">
      <c r="G72" s="142" t="str">
        <f>CONCATENATE('ME Curriculum'!H34," ",'ME Curriculum'!I34)</f>
        <v>MEN  Depth elective</v>
      </c>
      <c r="H72" s="142">
        <f>'ME Curriculum'!J34</f>
        <v>4</v>
      </c>
      <c r="I72" s="142">
        <f>IF('ME Curriculum'!K34=1,H72,0)</f>
        <v>0</v>
      </c>
      <c r="J72" s="142">
        <f>IFERROR(VLOOKUP('ME Curriculum'!L33,K18:L29,2),0.001)</f>
        <v>1E-3</v>
      </c>
      <c r="V72" s="166" t="s">
        <v>200</v>
      </c>
      <c r="W72" s="224" t="e">
        <f>#REF!</f>
        <v>#REF!</v>
      </c>
      <c r="X72" s="225"/>
      <c r="Y72" s="164"/>
      <c r="Z72" s="164" t="e">
        <f>#REF!</f>
        <v>#REF!</v>
      </c>
      <c r="AA72" s="164"/>
      <c r="AB72" s="165"/>
      <c r="AC72" s="153"/>
      <c r="AD72" s="153" t="s">
        <v>192</v>
      </c>
    </row>
    <row r="73" spans="7:30" ht="12" customHeight="1">
      <c r="G73" s="142" t="str">
        <f>CONCATENATE('ME Curriculum'!H35," ",'ME Curriculum'!I35)</f>
        <v>MEN 4920 Design Project II</v>
      </c>
      <c r="H73" s="142">
        <f>'ME Curriculum'!J35</f>
        <v>2</v>
      </c>
      <c r="I73" s="142">
        <f>IF('ME Curriculum'!K35=1,H73,0)</f>
        <v>0</v>
      </c>
      <c r="J73" s="142">
        <f>IFERROR(VLOOKUP('ME Curriculum'!L34,K18:L29,2),0.001)</f>
        <v>1E-3</v>
      </c>
      <c r="V73" s="166" t="s">
        <v>200</v>
      </c>
      <c r="W73" s="224" t="str">
        <f t="shared" ref="W73:W75" si="11">G71</f>
        <v>MEN Depth Elective</v>
      </c>
      <c r="X73" s="225"/>
      <c r="Y73" s="164"/>
      <c r="Z73" s="164">
        <f t="shared" ref="Z73:Z75" si="12">H71</f>
        <v>4</v>
      </c>
      <c r="AA73" s="164"/>
      <c r="AB73" s="165"/>
      <c r="AC73" s="153"/>
      <c r="AD73" s="153" t="s">
        <v>192</v>
      </c>
    </row>
    <row r="74" spans="7:30" ht="12" customHeight="1">
      <c r="G74" s="142" t="str">
        <f>CONCATENATE('ME Curriculum'!H38," ",'ME Curriculum'!I38)</f>
        <v xml:space="preserve"> </v>
      </c>
      <c r="H74" s="142">
        <f>'ME Curriculum'!J38</f>
        <v>0</v>
      </c>
      <c r="I74" s="142">
        <f>IF('ME Curriculum'!K38=1,H74,0)</f>
        <v>0</v>
      </c>
      <c r="J74" s="167">
        <f>IFERROR(VLOOKUP('ME Curriculum'!L37,K21:L32,2),0.001)</f>
        <v>1E-3</v>
      </c>
      <c r="V74" s="166" t="s">
        <v>200</v>
      </c>
      <c r="W74" s="224" t="str">
        <f t="shared" si="11"/>
        <v>MEN  Depth elective</v>
      </c>
      <c r="X74" s="225"/>
      <c r="Y74" s="164"/>
      <c r="Z74" s="164">
        <f t="shared" si="12"/>
        <v>4</v>
      </c>
      <c r="AA74" s="164"/>
      <c r="AB74" s="165"/>
      <c r="AC74" s="153"/>
      <c r="AD74" s="153" t="s">
        <v>192</v>
      </c>
    </row>
    <row r="75" spans="7:30" ht="12" customHeight="1">
      <c r="G75" s="163" t="s">
        <v>201</v>
      </c>
      <c r="H75" s="141">
        <f t="shared" ref="H75:I75" si="13">SUM(H59:H74)</f>
        <v>54</v>
      </c>
      <c r="I75" s="141">
        <f t="shared" si="13"/>
        <v>0</v>
      </c>
      <c r="V75" s="166" t="s">
        <v>200</v>
      </c>
      <c r="W75" s="224" t="str">
        <f t="shared" si="11"/>
        <v>MEN 4920 Design Project II</v>
      </c>
      <c r="X75" s="225"/>
      <c r="Y75" s="164"/>
      <c r="Z75" s="164">
        <f t="shared" si="12"/>
        <v>2</v>
      </c>
      <c r="AA75" s="164"/>
      <c r="AB75" s="165"/>
      <c r="AC75" s="153"/>
      <c r="AD75" s="153"/>
    </row>
    <row r="76" spans="7:30" ht="12" customHeight="1">
      <c r="G76" s="163"/>
      <c r="V76" s="166" t="s">
        <v>200</v>
      </c>
      <c r="W76" s="224" t="str">
        <f>G88</f>
        <v>Hist Studies (H)* Elective</v>
      </c>
      <c r="X76" s="225"/>
      <c r="Y76" s="135"/>
      <c r="Z76" s="135"/>
      <c r="AA76" s="135">
        <f>H88</f>
        <v>4</v>
      </c>
      <c r="AB76" s="168"/>
      <c r="AC76" s="153"/>
      <c r="AD76" s="153"/>
    </row>
    <row r="77" spans="7:30" ht="12" customHeight="1">
      <c r="G77" s="159" t="s">
        <v>124</v>
      </c>
      <c r="H77" s="100"/>
      <c r="I77" s="100"/>
      <c r="J77" s="100"/>
      <c r="V77" s="245"/>
      <c r="W77" s="223"/>
      <c r="X77" s="223"/>
      <c r="Y77" s="223"/>
      <c r="Z77" s="223"/>
      <c r="AA77" s="223"/>
      <c r="AB77" s="246"/>
      <c r="AC77" s="153"/>
      <c r="AD77" s="153"/>
    </row>
    <row r="78" spans="7:30" ht="12" customHeight="1">
      <c r="G78" s="142" t="str">
        <f>CONCATENATE('ME Curriculum'!A11," ",'ME Curriculum'!B11)</f>
        <v>FYW 1050 College Writing</v>
      </c>
      <c r="H78" s="142">
        <f>'ME Curriculum'!C11</f>
        <v>4</v>
      </c>
      <c r="I78" s="142">
        <f>IF('ME Curriculum'!D11=1,H78,0)</f>
        <v>0</v>
      </c>
      <c r="J78" s="142">
        <f>IFERROR(VLOOKUP('ME Curriculum'!E11,K18:L29,2),0.001)</f>
        <v>1E-3</v>
      </c>
      <c r="V78" s="247" t="s">
        <v>202</v>
      </c>
      <c r="W78" s="248"/>
      <c r="X78" s="248"/>
      <c r="Y78" s="248"/>
      <c r="Z78" s="248"/>
      <c r="AA78" s="248"/>
      <c r="AB78" s="249"/>
      <c r="AC78" s="153"/>
      <c r="AD78" s="153"/>
    </row>
    <row r="79" spans="7:30" ht="12" customHeight="1">
      <c r="G79" s="142" t="str">
        <f>CONCATENATE('ME Curriculum'!A10," ",'ME Curriculum'!B10)</f>
        <v>PHL 1000 Intro. to Philosophy</v>
      </c>
      <c r="H79" s="142">
        <f>'ME Curriculum'!C10</f>
        <v>4</v>
      </c>
      <c r="I79" s="142">
        <f>IF('ME Curriculum'!D35=1,H79,0)</f>
        <v>0</v>
      </c>
      <c r="J79" s="142">
        <f>IFERROR(VLOOKUP('ME Curriculum'!E35,K18:L29,2),0.001)</f>
        <v>0</v>
      </c>
      <c r="V79" s="250" t="s">
        <v>203</v>
      </c>
      <c r="W79" s="236"/>
      <c r="X79" s="244"/>
      <c r="Y79" s="170">
        <f t="shared" ref="Y79:AB79" si="14">SUM(Y42:Y76)</f>
        <v>34</v>
      </c>
      <c r="Z79" s="170" t="e">
        <f t="shared" si="14"/>
        <v>#REF!</v>
      </c>
      <c r="AA79" s="170" t="e">
        <f t="shared" si="14"/>
        <v>#REF!</v>
      </c>
      <c r="AB79" s="170">
        <f t="shared" si="14"/>
        <v>4</v>
      </c>
      <c r="AC79" s="227"/>
      <c r="AD79" s="223"/>
    </row>
    <row r="80" spans="7:30" ht="12" customHeight="1">
      <c r="G80" s="45" t="s">
        <v>130</v>
      </c>
      <c r="H80" s="171"/>
      <c r="I80" s="171"/>
      <c r="J80" s="171"/>
      <c r="K80" s="45" t="s">
        <v>204</v>
      </c>
      <c r="V80" s="251" t="s">
        <v>205</v>
      </c>
      <c r="W80" s="225"/>
      <c r="X80" s="172" t="e">
        <f>Y79+Z79+AA79+AB79</f>
        <v>#REF!</v>
      </c>
      <c r="Y80" s="173"/>
      <c r="Z80" s="173"/>
      <c r="AA80" s="173"/>
      <c r="AB80" s="174"/>
      <c r="AC80" s="228"/>
      <c r="AD80" s="223"/>
    </row>
    <row r="81" spans="7:30" ht="12" customHeight="1">
      <c r="G81" s="142" t="str">
        <f>CONCATENATE('ME Curriculum'!H28," ",'ME Curriculum'!I28)</f>
        <v xml:space="preserve">   </v>
      </c>
      <c r="H81" s="142" t="str">
        <f>'ME Curriculum'!J28</f>
        <v xml:space="preserve"> </v>
      </c>
      <c r="I81" s="142">
        <f>IF('ME Curriculum'!K28=1,H81,0)</f>
        <v>0</v>
      </c>
      <c r="J81" s="142">
        <f>IFERROR(VLOOKUP('ME Curriculum'!#REF!,K18:L29,2),0.001)</f>
        <v>1E-3</v>
      </c>
      <c r="V81" s="251" t="s">
        <v>206</v>
      </c>
      <c r="W81" s="232"/>
      <c r="X81" s="225"/>
      <c r="Y81" s="175" t="e">
        <f>Y79/X80</f>
        <v>#REF!</v>
      </c>
      <c r="Z81" s="175" t="e">
        <f>Z79/X80</f>
        <v>#REF!</v>
      </c>
      <c r="AA81" s="176" t="e">
        <f>AA79/X80</f>
        <v>#REF!</v>
      </c>
      <c r="AB81" s="177" t="e">
        <f>AB79/X80</f>
        <v>#REF!</v>
      </c>
      <c r="AC81" s="228"/>
      <c r="AD81" s="223"/>
    </row>
    <row r="82" spans="7:30" ht="12" customHeight="1">
      <c r="G82" s="178"/>
      <c r="H82" s="141"/>
      <c r="I82" s="141"/>
      <c r="J82" s="141"/>
      <c r="V82" s="179" t="s">
        <v>207</v>
      </c>
      <c r="W82" s="224" t="s">
        <v>208</v>
      </c>
      <c r="X82" s="225"/>
      <c r="Y82" s="164" t="s">
        <v>209</v>
      </c>
      <c r="Z82" s="164" t="s">
        <v>210</v>
      </c>
      <c r="AA82" s="180"/>
      <c r="AB82" s="181"/>
      <c r="AC82" s="228"/>
      <c r="AD82" s="223"/>
    </row>
    <row r="83" spans="7:30" ht="12" customHeight="1">
      <c r="G83" s="100"/>
      <c r="J83" s="100"/>
      <c r="V83" s="169" t="s">
        <v>211</v>
      </c>
      <c r="W83" s="252" t="s">
        <v>212</v>
      </c>
      <c r="X83" s="253"/>
      <c r="Y83" s="182">
        <v>0.25</v>
      </c>
      <c r="Z83" s="183">
        <v>0.375</v>
      </c>
      <c r="AA83" s="184"/>
      <c r="AB83" s="185"/>
      <c r="AC83" s="228"/>
      <c r="AD83" s="223"/>
    </row>
    <row r="84" spans="7:30" ht="12" customHeight="1">
      <c r="G84" s="159" t="s">
        <v>131</v>
      </c>
      <c r="H84" s="100"/>
      <c r="I84" s="100"/>
      <c r="J84" s="100"/>
    </row>
    <row r="85" spans="7:30" ht="12" customHeight="1">
      <c r="G85" s="142" t="e">
        <f>CONCATENATE('ME Curriculum'!#REF!," ",'ME Curriculum'!#REF!)</f>
        <v>#REF!</v>
      </c>
      <c r="H85" s="142" t="e">
        <f>'ME Curriculum'!#REF!</f>
        <v>#REF!</v>
      </c>
      <c r="I85" s="142" t="e">
        <f>IF('ME Curriculum'!#REF!=1,H85,0)</f>
        <v>#REF!</v>
      </c>
      <c r="J85" s="142">
        <f>IFERROR(VLOOKUP('ME Curriculum'!#REF!,K18:L29,2),0.001)</f>
        <v>1E-3</v>
      </c>
    </row>
    <row r="86" spans="7:30" ht="12" customHeight="1">
      <c r="G86" s="142" t="str">
        <f>CONCATENATE('ME Curriculum'!H11," ",'ME Curriculum'!I11)</f>
        <v>Arts &amp; Lit (AL) Elective</v>
      </c>
      <c r="H86" s="142">
        <f>'ME Curriculum'!J11</f>
        <v>4</v>
      </c>
      <c r="I86" s="142">
        <f>IF('ME Curriculum'!K11=1,H86,0)</f>
        <v>0</v>
      </c>
      <c r="J86" s="142">
        <f>IFERROR(VLOOKUP('ME Curriculum'!L11,K18:L29,2),0.001)</f>
        <v>1E-3</v>
      </c>
    </row>
    <row r="87" spans="7:30" ht="12" customHeight="1">
      <c r="G87" s="186" t="s">
        <v>213</v>
      </c>
      <c r="H87" s="186">
        <f t="shared" ref="H87:I87" si="15">H45</f>
        <v>4</v>
      </c>
      <c r="I87" s="186">
        <f t="shared" si="15"/>
        <v>0</v>
      </c>
      <c r="J87" s="186"/>
      <c r="K87" s="45" t="s">
        <v>214</v>
      </c>
    </row>
    <row r="88" spans="7:30" ht="12" customHeight="1">
      <c r="G88" s="142" t="str">
        <f>CONCATENATE('ME Curriculum'!H26," ",'ME Curriculum'!I26)</f>
        <v>Hist Studies (H)* Elective</v>
      </c>
      <c r="H88" s="142">
        <f>'ME Curriculum'!J26</f>
        <v>4</v>
      </c>
      <c r="I88" s="142">
        <f>IF('ME Curriculum'!D28=1,H88,0)</f>
        <v>0</v>
      </c>
      <c r="J88" s="142">
        <f>IFERROR(VLOOKUP('ME Curriculum'!E28,K18:L29,2),0.001)</f>
        <v>1E-3</v>
      </c>
    </row>
    <row r="89" spans="7:30" ht="12" customHeight="1">
      <c r="G89" s="142" t="str">
        <f>CONCATENATE('ME Curriculum'!H37," ",'ME Curriculum'!I37)</f>
        <v>Soc. Science (SS) Elective</v>
      </c>
      <c r="H89" s="142">
        <f>'ME Curriculum'!J37</f>
        <v>4</v>
      </c>
      <c r="I89" s="142">
        <f>IF('ME Curriculum'!K37=1,H89,0)</f>
        <v>0</v>
      </c>
      <c r="J89" s="142">
        <f>IFERROR(VLOOKUP('ME Curriculum'!L36,K18:L29,2),0.001)</f>
        <v>1E-3</v>
      </c>
    </row>
    <row r="90" spans="7:30" ht="12" customHeight="1">
      <c r="G90" s="142" t="str">
        <f>CONCATENATE('ME Curriculum'!H37," ",'ME Curriculum'!I37)</f>
        <v>Soc. Science (SS) Elective</v>
      </c>
      <c r="H90" s="142">
        <f>'ME Curriculum'!C37</f>
        <v>4</v>
      </c>
      <c r="I90" s="142">
        <f>IF('ME Curriculum'!D37=1,H90,0)</f>
        <v>0</v>
      </c>
      <c r="J90" s="142">
        <f>IFERROR(VLOOKUP('ME Curriculum'!E37,K18:L29,2),0.001)</f>
        <v>1E-3</v>
      </c>
    </row>
    <row r="91" spans="7:30" ht="12" customHeight="1">
      <c r="G91" s="142" t="s">
        <v>215</v>
      </c>
      <c r="H91" s="142">
        <v>8</v>
      </c>
      <c r="I91" s="142">
        <f>I44+I51</f>
        <v>0</v>
      </c>
      <c r="J91" s="142"/>
    </row>
    <row r="92" spans="7:30" ht="12" customHeight="1">
      <c r="G92" s="100"/>
      <c r="H92" s="100"/>
      <c r="I92" s="100"/>
      <c r="J92" s="100"/>
    </row>
    <row r="93" spans="7:30" ht="12" customHeight="1">
      <c r="G93" s="178"/>
      <c r="H93" s="141"/>
      <c r="I93" s="141"/>
      <c r="J93" s="141"/>
    </row>
    <row r="94" spans="7:30" ht="12" customHeight="1">
      <c r="G94" s="178" t="s">
        <v>216</v>
      </c>
      <c r="H94" s="141" t="e">
        <f t="shared" ref="H94:I94" si="16">H78+H79+H81+H85+H86+H87+H88+H89+H90+H91</f>
        <v>#VALUE!</v>
      </c>
      <c r="I94" s="141" t="e">
        <f t="shared" si="16"/>
        <v>#REF!</v>
      </c>
      <c r="J94" s="141"/>
    </row>
    <row r="95" spans="7:30" ht="12" customHeight="1">
      <c r="G95" s="100"/>
      <c r="H95" s="100"/>
      <c r="I95" s="100"/>
      <c r="J95" s="100"/>
    </row>
    <row r="96" spans="7:30" ht="12" customHeight="1">
      <c r="G96" s="159" t="s">
        <v>199</v>
      </c>
      <c r="H96" s="100"/>
      <c r="I96" s="100"/>
      <c r="J96" s="100"/>
    </row>
    <row r="97" spans="7:10" ht="12" customHeight="1">
      <c r="G97" s="142" t="str">
        <f>CONCATENATE('ME Curriculum'!A35," ",'ME Curriculum'!B35)</f>
        <v>Technical Elective (course here)</v>
      </c>
      <c r="H97" s="142">
        <f>'ME Curriculum'!C35</f>
        <v>4</v>
      </c>
      <c r="I97" s="142">
        <f>IF('ME Curriculum'!K29=1,H44,0)</f>
        <v>0</v>
      </c>
      <c r="J97" s="100">
        <f>IFERROR(VLOOKUP('ME Curriculum'!L28,K18:L29,2),0.001)</f>
        <v>1E-3</v>
      </c>
    </row>
    <row r="98" spans="7:10" ht="12" customHeight="1">
      <c r="G98" s="100"/>
      <c r="H98" s="100"/>
      <c r="I98" s="100"/>
      <c r="J98" s="100"/>
    </row>
    <row r="99" spans="7:10" ht="12" customHeight="1">
      <c r="G99" s="159" t="s">
        <v>217</v>
      </c>
      <c r="H99" s="100"/>
      <c r="I99" s="100"/>
      <c r="J99" s="100"/>
    </row>
    <row r="100" spans="7:10" ht="12" customHeight="1">
      <c r="G100" s="187" t="s">
        <v>218</v>
      </c>
      <c r="H100" s="142" t="str">
        <f>IF('ME Curriculum'!H41=1,"√","")</f>
        <v/>
      </c>
      <c r="I100" s="142"/>
      <c r="J100" s="142"/>
    </row>
    <row r="101" spans="7:10" ht="12" customHeight="1">
      <c r="G101" s="187" t="s">
        <v>219</v>
      </c>
      <c r="H101" s="142" t="str">
        <f>IF('ME Curriculum'!D8=1,"√","")</f>
        <v/>
      </c>
      <c r="I101" s="142" t="s">
        <v>220</v>
      </c>
      <c r="J101" s="142"/>
    </row>
    <row r="102" spans="7:10" ht="12" customHeight="1">
      <c r="G102" s="187" t="s">
        <v>221</v>
      </c>
      <c r="H102" s="142" t="str">
        <f>IF('ME Curriculum'!H42=1,"√","")</f>
        <v/>
      </c>
      <c r="I102" s="142" t="s">
        <v>220</v>
      </c>
      <c r="J102" s="142" t="str">
        <f>'ME Curriculum'!I42</f>
        <v>Enter course used here</v>
      </c>
    </row>
    <row r="103" spans="7:10" ht="12" customHeight="1"/>
    <row r="104" spans="7:10" ht="12" customHeight="1"/>
    <row r="105" spans="7:10" ht="12" customHeight="1"/>
    <row r="106" spans="7:10" ht="12" customHeight="1"/>
    <row r="107" spans="7:10" ht="12" customHeight="1"/>
    <row r="108" spans="7:10" ht="12" customHeight="1"/>
    <row r="109" spans="7:10" ht="12" customHeight="1"/>
    <row r="110" spans="7:10" ht="12" customHeight="1"/>
    <row r="111" spans="7:10" ht="12" customHeight="1"/>
    <row r="112" spans="7:1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8">
    <mergeCell ref="V80:W80"/>
    <mergeCell ref="V81:X81"/>
    <mergeCell ref="W82:X82"/>
    <mergeCell ref="W83:X83"/>
    <mergeCell ref="AC81:AD81"/>
    <mergeCell ref="AC82:AD82"/>
    <mergeCell ref="AC83:AD83"/>
    <mergeCell ref="W75:X75"/>
    <mergeCell ref="W76:X76"/>
    <mergeCell ref="V77:AB77"/>
    <mergeCell ref="V78:AB78"/>
    <mergeCell ref="V79:X79"/>
    <mergeCell ref="AC79:AD79"/>
    <mergeCell ref="AC80:AD80"/>
    <mergeCell ref="W39:X39"/>
    <mergeCell ref="W40:X40"/>
    <mergeCell ref="C3:E3"/>
    <mergeCell ref="B9:E9"/>
    <mergeCell ref="W38:X38"/>
    <mergeCell ref="Y38:AB38"/>
    <mergeCell ref="Z39:Z41"/>
    <mergeCell ref="AA39:AA41"/>
    <mergeCell ref="AB40:AB41"/>
    <mergeCell ref="Y39:Y41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</mergeCells>
  <pageMargins left="0.75" right="0.75" top="1" bottom="1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001"/>
  <sheetViews>
    <sheetView workbookViewId="0"/>
  </sheetViews>
  <sheetFormatPr defaultColWidth="14.42578125" defaultRowHeight="15" customHeight="1"/>
  <cols>
    <col min="1" max="1" width="8.7109375" customWidth="1"/>
    <col min="2" max="2" width="73.42578125" customWidth="1"/>
    <col min="3" max="3" width="53.85546875" customWidth="1"/>
    <col min="4" max="4" width="70.140625" customWidth="1"/>
    <col min="5" max="6" width="60.28515625" customWidth="1"/>
    <col min="7" max="7" width="48.42578125" customWidth="1"/>
    <col min="8" max="8" width="15.5703125" customWidth="1"/>
    <col min="9" max="9" width="16.5703125" customWidth="1"/>
    <col min="10" max="10" width="15.85546875" customWidth="1"/>
    <col min="11" max="11" width="23.7109375" customWidth="1"/>
    <col min="12" max="26" width="8.7109375" customWidth="1"/>
  </cols>
  <sheetData>
    <row r="1" spans="2:11" ht="12" customHeight="1">
      <c r="G1" s="45" t="str">
        <f ca="1">G:N</f>
        <v>#VALUE!</v>
      </c>
    </row>
    <row r="2" spans="2:11" ht="12" customHeight="1"/>
    <row r="3" spans="2:11" ht="12" customHeight="1">
      <c r="B3" s="188" t="s">
        <v>222</v>
      </c>
      <c r="C3" s="189"/>
      <c r="D3" s="188"/>
      <c r="E3" s="188"/>
      <c r="F3" s="188"/>
      <c r="G3" s="84"/>
      <c r="H3" s="4"/>
      <c r="I3" s="4"/>
      <c r="J3" s="51"/>
      <c r="K3" s="51"/>
    </row>
    <row r="4" spans="2:11" ht="12" customHeight="1">
      <c r="B4" s="1" t="s">
        <v>223</v>
      </c>
      <c r="C4" s="189" t="s">
        <v>65</v>
      </c>
      <c r="D4" s="190" t="s">
        <v>224</v>
      </c>
      <c r="E4" s="190" t="s">
        <v>225</v>
      </c>
      <c r="F4" s="189" t="s">
        <v>226</v>
      </c>
      <c r="G4" s="191" t="s">
        <v>227</v>
      </c>
      <c r="I4" s="1"/>
      <c r="J4" s="1"/>
      <c r="K4" s="1"/>
    </row>
    <row r="5" spans="2:11" ht="12" customHeight="1">
      <c r="B5" s="1" t="s">
        <v>228</v>
      </c>
      <c r="C5" s="192" t="s">
        <v>229</v>
      </c>
      <c r="D5" s="192" t="s">
        <v>230</v>
      </c>
      <c r="E5" s="192" t="s">
        <v>231</v>
      </c>
      <c r="F5" s="192" t="s">
        <v>232</v>
      </c>
      <c r="G5" s="193" t="s">
        <v>233</v>
      </c>
      <c r="I5" s="1"/>
      <c r="J5" s="1"/>
      <c r="K5" s="1"/>
    </row>
    <row r="6" spans="2:11" ht="12" customHeight="1">
      <c r="B6" s="1" t="s">
        <v>234</v>
      </c>
      <c r="C6" s="194" t="s">
        <v>235</v>
      </c>
      <c r="D6" s="194" t="s">
        <v>236</v>
      </c>
      <c r="E6" s="195" t="s">
        <v>237</v>
      </c>
      <c r="F6" s="196" t="s">
        <v>238</v>
      </c>
      <c r="G6" s="197" t="s">
        <v>239</v>
      </c>
      <c r="I6" s="1"/>
      <c r="J6" s="1"/>
      <c r="K6" s="1"/>
    </row>
    <row r="7" spans="2:11" ht="12" customHeight="1">
      <c r="B7" s="1" t="s">
        <v>240</v>
      </c>
      <c r="C7" s="194" t="s">
        <v>241</v>
      </c>
      <c r="D7" s="194" t="s">
        <v>242</v>
      </c>
      <c r="E7" s="195" t="s">
        <v>243</v>
      </c>
      <c r="F7" s="196"/>
      <c r="G7" s="197"/>
      <c r="I7" s="1"/>
      <c r="J7" s="1"/>
      <c r="K7" s="1"/>
    </row>
    <row r="8" spans="2:11" ht="12" customHeight="1">
      <c r="B8" s="1" t="s">
        <v>244</v>
      </c>
      <c r="C8" s="194" t="s">
        <v>245</v>
      </c>
      <c r="D8" s="194" t="s">
        <v>246</v>
      </c>
      <c r="E8" s="195" t="s">
        <v>247</v>
      </c>
      <c r="F8" s="196"/>
      <c r="G8" s="197"/>
      <c r="I8" s="1"/>
      <c r="J8" s="1"/>
      <c r="K8" s="1"/>
    </row>
    <row r="9" spans="2:11" ht="12" customHeight="1">
      <c r="B9" s="1" t="s">
        <v>248</v>
      </c>
      <c r="C9" s="194" t="s">
        <v>249</v>
      </c>
      <c r="D9" s="194" t="s">
        <v>250</v>
      </c>
      <c r="E9" s="198" t="s">
        <v>251</v>
      </c>
      <c r="F9" s="196" t="s">
        <v>252</v>
      </c>
      <c r="G9" s="197" t="s">
        <v>253</v>
      </c>
      <c r="I9" s="1"/>
      <c r="J9" s="1"/>
      <c r="K9" s="1"/>
    </row>
    <row r="10" spans="2:11" ht="12" customHeight="1">
      <c r="B10" s="1" t="s">
        <v>254</v>
      </c>
      <c r="C10" s="194" t="s">
        <v>255</v>
      </c>
      <c r="D10" s="194" t="s">
        <v>256</v>
      </c>
      <c r="E10" s="195" t="s">
        <v>257</v>
      </c>
      <c r="F10" s="196" t="s">
        <v>258</v>
      </c>
      <c r="G10" s="197" t="s">
        <v>259</v>
      </c>
      <c r="I10" s="1"/>
      <c r="J10" s="1"/>
      <c r="K10" s="1"/>
    </row>
    <row r="11" spans="2:11" ht="12" customHeight="1">
      <c r="B11" s="1" t="s">
        <v>260</v>
      </c>
      <c r="C11" s="194" t="s">
        <v>261</v>
      </c>
      <c r="D11" s="194" t="s">
        <v>262</v>
      </c>
      <c r="E11" s="195" t="s">
        <v>263</v>
      </c>
      <c r="F11" s="196" t="s">
        <v>264</v>
      </c>
      <c r="G11" s="197" t="s">
        <v>265</v>
      </c>
      <c r="I11" s="1"/>
      <c r="J11" s="1"/>
      <c r="K11" s="1"/>
    </row>
    <row r="12" spans="2:11" ht="12" customHeight="1">
      <c r="B12" s="1" t="s">
        <v>266</v>
      </c>
      <c r="C12" s="194" t="s">
        <v>267</v>
      </c>
      <c r="D12" s="194" t="s">
        <v>268</v>
      </c>
      <c r="E12" s="198" t="s">
        <v>269</v>
      </c>
      <c r="F12" s="196" t="s">
        <v>270</v>
      </c>
      <c r="G12" s="197" t="s">
        <v>271</v>
      </c>
      <c r="I12" s="1"/>
      <c r="J12" s="1"/>
      <c r="K12" s="1"/>
    </row>
    <row r="13" spans="2:11" ht="12" customHeight="1">
      <c r="B13" s="1" t="s">
        <v>272</v>
      </c>
      <c r="C13" s="194" t="s">
        <v>273</v>
      </c>
      <c r="D13" s="194" t="s">
        <v>274</v>
      </c>
      <c r="E13" s="195" t="s">
        <v>275</v>
      </c>
      <c r="F13" s="196" t="s">
        <v>276</v>
      </c>
      <c r="G13" s="199" t="s">
        <v>277</v>
      </c>
      <c r="I13" s="1"/>
      <c r="J13" s="1"/>
      <c r="K13" s="1"/>
    </row>
    <row r="14" spans="2:11" ht="12" customHeight="1">
      <c r="B14" s="1" t="s">
        <v>278</v>
      </c>
      <c r="C14" s="194" t="s">
        <v>279</v>
      </c>
      <c r="D14" s="194" t="s">
        <v>280</v>
      </c>
      <c r="E14" s="195" t="s">
        <v>281</v>
      </c>
      <c r="F14" s="196" t="s">
        <v>282</v>
      </c>
      <c r="G14" s="199" t="s">
        <v>283</v>
      </c>
    </row>
    <row r="15" spans="2:11" ht="12" customHeight="1">
      <c r="B15" s="1" t="s">
        <v>284</v>
      </c>
      <c r="C15" s="194" t="s">
        <v>285</v>
      </c>
      <c r="D15" s="194" t="s">
        <v>286</v>
      </c>
      <c r="E15" s="195" t="s">
        <v>287</v>
      </c>
      <c r="F15" s="196" t="s">
        <v>288</v>
      </c>
    </row>
    <row r="16" spans="2:11" ht="12" customHeight="1">
      <c r="B16" s="1" t="s">
        <v>289</v>
      </c>
      <c r="C16" s="194"/>
      <c r="D16" s="194" t="s">
        <v>290</v>
      </c>
      <c r="E16" s="195" t="s">
        <v>291</v>
      </c>
      <c r="F16" s="196"/>
    </row>
    <row r="17" spans="2:6" ht="12" customHeight="1">
      <c r="B17" s="1" t="s">
        <v>292</v>
      </c>
      <c r="C17" s="194" t="s">
        <v>293</v>
      </c>
      <c r="D17" s="194" t="s">
        <v>294</v>
      </c>
      <c r="E17" s="195" t="s">
        <v>295</v>
      </c>
      <c r="F17" s="196" t="s">
        <v>296</v>
      </c>
    </row>
    <row r="18" spans="2:6" ht="12" customHeight="1">
      <c r="B18" s="1" t="s">
        <v>297</v>
      </c>
      <c r="C18" s="194" t="s">
        <v>298</v>
      </c>
      <c r="D18" s="194" t="s">
        <v>299</v>
      </c>
      <c r="E18" s="195" t="s">
        <v>300</v>
      </c>
      <c r="F18" s="196" t="s">
        <v>301</v>
      </c>
    </row>
    <row r="19" spans="2:6" ht="12" customHeight="1">
      <c r="B19" s="1" t="s">
        <v>302</v>
      </c>
      <c r="C19" s="200" t="s">
        <v>303</v>
      </c>
      <c r="D19" s="194" t="s">
        <v>304</v>
      </c>
      <c r="E19" s="195" t="s">
        <v>305</v>
      </c>
      <c r="F19" s="196" t="s">
        <v>306</v>
      </c>
    </row>
    <row r="20" spans="2:6" ht="12" customHeight="1">
      <c r="B20" s="1" t="s">
        <v>307</v>
      </c>
      <c r="C20" s="194" t="s">
        <v>308</v>
      </c>
      <c r="D20" s="194" t="s">
        <v>309</v>
      </c>
      <c r="E20" s="195" t="s">
        <v>310</v>
      </c>
      <c r="F20" s="196" t="s">
        <v>311</v>
      </c>
    </row>
    <row r="21" spans="2:6" ht="12" customHeight="1">
      <c r="B21" s="1" t="s">
        <v>312</v>
      </c>
      <c r="C21" s="194" t="s">
        <v>313</v>
      </c>
      <c r="D21" s="194" t="s">
        <v>314</v>
      </c>
      <c r="E21" s="195" t="s">
        <v>315</v>
      </c>
      <c r="F21" s="196" t="s">
        <v>316</v>
      </c>
    </row>
    <row r="22" spans="2:6" ht="12" customHeight="1">
      <c r="B22" s="1" t="s">
        <v>317</v>
      </c>
      <c r="C22" s="194" t="s">
        <v>318</v>
      </c>
      <c r="D22" s="194" t="s">
        <v>319</v>
      </c>
      <c r="E22" s="195" t="s">
        <v>320</v>
      </c>
      <c r="F22" s="196" t="s">
        <v>321</v>
      </c>
    </row>
    <row r="23" spans="2:6" ht="12" customHeight="1">
      <c r="B23" s="1" t="s">
        <v>322</v>
      </c>
      <c r="C23" s="194" t="s">
        <v>323</v>
      </c>
      <c r="D23" s="194" t="s">
        <v>324</v>
      </c>
      <c r="E23" s="195" t="s">
        <v>325</v>
      </c>
      <c r="F23" s="196" t="s">
        <v>326</v>
      </c>
    </row>
    <row r="24" spans="2:6" ht="12" customHeight="1">
      <c r="B24" s="1" t="s">
        <v>327</v>
      </c>
      <c r="C24" s="201" t="s">
        <v>328</v>
      </c>
      <c r="D24" s="194" t="s">
        <v>329</v>
      </c>
      <c r="E24" s="195" t="s">
        <v>330</v>
      </c>
      <c r="F24" s="196" t="s">
        <v>331</v>
      </c>
    </row>
    <row r="25" spans="2:6" ht="12" customHeight="1">
      <c r="B25" s="1" t="s">
        <v>332</v>
      </c>
      <c r="C25" s="199" t="s">
        <v>333</v>
      </c>
      <c r="D25" s="194" t="s">
        <v>334</v>
      </c>
      <c r="E25" s="195" t="s">
        <v>335</v>
      </c>
      <c r="F25" s="196" t="s">
        <v>336</v>
      </c>
    </row>
    <row r="26" spans="2:6" ht="12" customHeight="1">
      <c r="B26" s="1" t="s">
        <v>337</v>
      </c>
      <c r="C26" s="202" t="s">
        <v>338</v>
      </c>
      <c r="D26" s="194" t="s">
        <v>339</v>
      </c>
      <c r="E26" s="195" t="s">
        <v>340</v>
      </c>
      <c r="F26" s="196" t="s">
        <v>341</v>
      </c>
    </row>
    <row r="27" spans="2:6" ht="12" customHeight="1">
      <c r="B27" s="1" t="s">
        <v>342</v>
      </c>
      <c r="C27" s="199" t="s">
        <v>343</v>
      </c>
      <c r="D27" s="194" t="s">
        <v>344</v>
      </c>
      <c r="E27" s="195" t="s">
        <v>345</v>
      </c>
      <c r="F27" s="196" t="s">
        <v>346</v>
      </c>
    </row>
    <row r="28" spans="2:6" ht="12" customHeight="1">
      <c r="B28" s="1" t="s">
        <v>347</v>
      </c>
      <c r="C28" s="199" t="s">
        <v>348</v>
      </c>
      <c r="D28" s="194" t="s">
        <v>349</v>
      </c>
      <c r="E28" s="195" t="s">
        <v>350</v>
      </c>
      <c r="F28" s="196" t="s">
        <v>351</v>
      </c>
    </row>
    <row r="29" spans="2:6" ht="12" customHeight="1">
      <c r="B29" s="1" t="s">
        <v>352</v>
      </c>
      <c r="C29" s="199" t="s">
        <v>353</v>
      </c>
      <c r="D29" s="194" t="s">
        <v>354</v>
      </c>
      <c r="E29" s="195" t="s">
        <v>355</v>
      </c>
      <c r="F29" s="196" t="s">
        <v>356</v>
      </c>
    </row>
    <row r="30" spans="2:6" ht="12" customHeight="1">
      <c r="B30" s="1" t="s">
        <v>357</v>
      </c>
      <c r="C30" s="199" t="s">
        <v>358</v>
      </c>
      <c r="D30" s="194" t="s">
        <v>359</v>
      </c>
      <c r="E30" s="195" t="s">
        <v>360</v>
      </c>
      <c r="F30" s="203"/>
    </row>
    <row r="31" spans="2:6" ht="12" customHeight="1">
      <c r="B31" s="1" t="s">
        <v>361</v>
      </c>
      <c r="C31" s="199" t="s">
        <v>362</v>
      </c>
      <c r="D31" s="194" t="s">
        <v>363</v>
      </c>
      <c r="E31" s="195" t="s">
        <v>364</v>
      </c>
      <c r="F31" s="204"/>
    </row>
    <row r="32" spans="2:6" ht="12" customHeight="1">
      <c r="B32" s="1" t="s">
        <v>365</v>
      </c>
      <c r="C32" s="199" t="s">
        <v>366</v>
      </c>
      <c r="D32" s="194" t="s">
        <v>367</v>
      </c>
      <c r="E32" s="195" t="s">
        <v>368</v>
      </c>
      <c r="F32" s="204"/>
    </row>
    <row r="33" spans="2:6" ht="12" customHeight="1">
      <c r="B33" s="1" t="s">
        <v>369</v>
      </c>
      <c r="C33" s="202" t="s">
        <v>370</v>
      </c>
      <c r="D33" s="194" t="s">
        <v>371</v>
      </c>
      <c r="E33" s="195" t="s">
        <v>372</v>
      </c>
      <c r="F33" s="204"/>
    </row>
    <row r="34" spans="2:6" ht="12" customHeight="1">
      <c r="B34" s="1" t="s">
        <v>373</v>
      </c>
      <c r="D34" s="199" t="s">
        <v>374</v>
      </c>
      <c r="E34" s="195" t="s">
        <v>375</v>
      </c>
    </row>
    <row r="35" spans="2:6" ht="12" customHeight="1">
      <c r="B35" s="1" t="s">
        <v>376</v>
      </c>
      <c r="D35" s="194" t="s">
        <v>377</v>
      </c>
      <c r="E35" s="195" t="s">
        <v>378</v>
      </c>
    </row>
    <row r="36" spans="2:6" ht="12" customHeight="1">
      <c r="B36" s="1" t="s">
        <v>379</v>
      </c>
      <c r="D36" s="194" t="s">
        <v>380</v>
      </c>
      <c r="E36" s="195" t="s">
        <v>381</v>
      </c>
    </row>
    <row r="37" spans="2:6" ht="12" customHeight="1">
      <c r="B37" s="1" t="s">
        <v>382</v>
      </c>
      <c r="D37" s="194" t="s">
        <v>383</v>
      </c>
      <c r="E37" s="195" t="s">
        <v>384</v>
      </c>
    </row>
    <row r="38" spans="2:6" ht="12" customHeight="1">
      <c r="B38" s="1" t="s">
        <v>385</v>
      </c>
      <c r="D38" s="194" t="s">
        <v>386</v>
      </c>
      <c r="E38" s="195" t="s">
        <v>387</v>
      </c>
    </row>
    <row r="39" spans="2:6" ht="12" customHeight="1">
      <c r="B39" s="1" t="s">
        <v>388</v>
      </c>
      <c r="D39" s="194" t="s">
        <v>389</v>
      </c>
      <c r="E39" s="195" t="s">
        <v>390</v>
      </c>
    </row>
    <row r="40" spans="2:6" ht="12" customHeight="1">
      <c r="B40" s="1" t="s">
        <v>391</v>
      </c>
      <c r="D40" s="198" t="s">
        <v>392</v>
      </c>
      <c r="E40" s="195" t="s">
        <v>393</v>
      </c>
    </row>
    <row r="41" spans="2:6" ht="12" customHeight="1">
      <c r="B41" s="1" t="s">
        <v>394</v>
      </c>
      <c r="D41" s="194" t="s">
        <v>395</v>
      </c>
      <c r="E41" s="195" t="s">
        <v>396</v>
      </c>
    </row>
    <row r="42" spans="2:6" ht="12" customHeight="1">
      <c r="B42" s="1" t="s">
        <v>397</v>
      </c>
      <c r="D42" s="194" t="s">
        <v>398</v>
      </c>
      <c r="E42" s="195" t="s">
        <v>399</v>
      </c>
    </row>
    <row r="43" spans="2:6" ht="12" customHeight="1">
      <c r="B43" s="1" t="s">
        <v>400</v>
      </c>
      <c r="D43" s="194" t="s">
        <v>401</v>
      </c>
      <c r="E43" s="195" t="s">
        <v>402</v>
      </c>
    </row>
    <row r="44" spans="2:6" ht="12" customHeight="1">
      <c r="B44" s="1" t="s">
        <v>403</v>
      </c>
      <c r="D44" s="198"/>
      <c r="E44" s="195" t="s">
        <v>404</v>
      </c>
    </row>
    <row r="45" spans="2:6" ht="12" customHeight="1">
      <c r="B45" s="1" t="s">
        <v>405</v>
      </c>
      <c r="D45" s="194" t="s">
        <v>406</v>
      </c>
      <c r="E45" s="195" t="s">
        <v>407</v>
      </c>
    </row>
    <row r="46" spans="2:6" ht="12" customHeight="1">
      <c r="B46" s="1" t="s">
        <v>408</v>
      </c>
      <c r="D46" s="194" t="s">
        <v>409</v>
      </c>
      <c r="E46" s="195" t="s">
        <v>410</v>
      </c>
    </row>
    <row r="47" spans="2:6" ht="12" customHeight="1">
      <c r="B47" s="1" t="s">
        <v>411</v>
      </c>
      <c r="D47" s="194" t="s">
        <v>412</v>
      </c>
      <c r="E47" s="195" t="s">
        <v>413</v>
      </c>
    </row>
    <row r="48" spans="2:6" ht="12" customHeight="1">
      <c r="B48" s="1" t="s">
        <v>414</v>
      </c>
      <c r="D48" s="194" t="s">
        <v>415</v>
      </c>
      <c r="E48" s="195" t="s">
        <v>416</v>
      </c>
    </row>
    <row r="49" spans="2:5" ht="12" customHeight="1">
      <c r="B49" s="1" t="s">
        <v>417</v>
      </c>
      <c r="D49" s="194" t="s">
        <v>418</v>
      </c>
      <c r="E49" s="195" t="s">
        <v>419</v>
      </c>
    </row>
    <row r="50" spans="2:5" ht="12" customHeight="1">
      <c r="B50" s="1" t="s">
        <v>420</v>
      </c>
      <c r="D50" s="194" t="s">
        <v>421</v>
      </c>
      <c r="E50" s="195" t="s">
        <v>422</v>
      </c>
    </row>
    <row r="51" spans="2:5" ht="12" customHeight="1">
      <c r="B51" s="1" t="s">
        <v>423</v>
      </c>
      <c r="D51" s="198" t="s">
        <v>424</v>
      </c>
      <c r="E51" s="195" t="s">
        <v>425</v>
      </c>
    </row>
    <row r="52" spans="2:5" ht="12" customHeight="1">
      <c r="B52" s="1" t="s">
        <v>426</v>
      </c>
      <c r="D52" s="205" t="s">
        <v>427</v>
      </c>
      <c r="E52" s="195" t="s">
        <v>428</v>
      </c>
    </row>
    <row r="53" spans="2:5" ht="12" customHeight="1">
      <c r="B53" s="1" t="s">
        <v>429</v>
      </c>
      <c r="D53" s="194" t="s">
        <v>430</v>
      </c>
      <c r="E53" s="195" t="s">
        <v>431</v>
      </c>
    </row>
    <row r="54" spans="2:5" ht="12" customHeight="1">
      <c r="B54" s="1" t="s">
        <v>432</v>
      </c>
      <c r="D54" s="206" t="s">
        <v>433</v>
      </c>
      <c r="E54" s="195" t="s">
        <v>434</v>
      </c>
    </row>
    <row r="55" spans="2:5" ht="12" customHeight="1">
      <c r="B55" s="1" t="s">
        <v>435</v>
      </c>
      <c r="D55" s="199" t="s">
        <v>436</v>
      </c>
      <c r="E55" s="195" t="s">
        <v>437</v>
      </c>
    </row>
    <row r="56" spans="2:5" ht="12" customHeight="1">
      <c r="B56" s="1" t="s">
        <v>334</v>
      </c>
      <c r="D56" s="199" t="s">
        <v>438</v>
      </c>
      <c r="E56" s="195" t="s">
        <v>439</v>
      </c>
    </row>
    <row r="57" spans="2:5" ht="12" customHeight="1">
      <c r="B57" s="1" t="s">
        <v>440</v>
      </c>
      <c r="D57" s="199" t="s">
        <v>441</v>
      </c>
      <c r="E57" s="195" t="s">
        <v>442</v>
      </c>
    </row>
    <row r="58" spans="2:5" ht="12" customHeight="1">
      <c r="B58" s="1" t="s">
        <v>443</v>
      </c>
      <c r="D58" s="199" t="s">
        <v>444</v>
      </c>
      <c r="E58" s="195" t="s">
        <v>445</v>
      </c>
    </row>
    <row r="59" spans="2:5" ht="12" customHeight="1">
      <c r="B59" s="1" t="s">
        <v>446</v>
      </c>
      <c r="D59" s="202" t="s">
        <v>447</v>
      </c>
      <c r="E59" s="195" t="s">
        <v>448</v>
      </c>
    </row>
    <row r="60" spans="2:5" ht="12" customHeight="1">
      <c r="B60" s="1" t="s">
        <v>449</v>
      </c>
      <c r="D60" s="206" t="s">
        <v>450</v>
      </c>
      <c r="E60" s="195" t="s">
        <v>451</v>
      </c>
    </row>
    <row r="61" spans="2:5" ht="12" customHeight="1">
      <c r="B61" s="1" t="s">
        <v>452</v>
      </c>
      <c r="D61" s="206" t="s">
        <v>453</v>
      </c>
      <c r="E61" s="195" t="s">
        <v>454</v>
      </c>
    </row>
    <row r="62" spans="2:5" ht="12" customHeight="1">
      <c r="B62" s="1" t="s">
        <v>455</v>
      </c>
      <c r="D62" s="206" t="s">
        <v>456</v>
      </c>
      <c r="E62" s="195" t="s">
        <v>457</v>
      </c>
    </row>
    <row r="63" spans="2:5" ht="12" customHeight="1">
      <c r="B63" s="1" t="s">
        <v>458</v>
      </c>
      <c r="D63" s="206" t="s">
        <v>459</v>
      </c>
      <c r="E63" s="195" t="s">
        <v>460</v>
      </c>
    </row>
    <row r="64" spans="2:5" ht="12" customHeight="1">
      <c r="B64" s="1" t="s">
        <v>461</v>
      </c>
      <c r="D64" s="206" t="s">
        <v>462</v>
      </c>
      <c r="E64" s="195" t="s">
        <v>463</v>
      </c>
    </row>
    <row r="65" spans="2:5" ht="12" customHeight="1">
      <c r="B65" s="1" t="s">
        <v>464</v>
      </c>
      <c r="D65" s="199" t="s">
        <v>465</v>
      </c>
      <c r="E65" s="195" t="s">
        <v>466</v>
      </c>
    </row>
    <row r="66" spans="2:5" ht="12" customHeight="1">
      <c r="B66" s="1" t="s">
        <v>467</v>
      </c>
      <c r="D66" s="199" t="s">
        <v>468</v>
      </c>
      <c r="E66" s="195" t="s">
        <v>469</v>
      </c>
    </row>
    <row r="67" spans="2:5" ht="12" customHeight="1">
      <c r="B67" s="1" t="s">
        <v>470</v>
      </c>
      <c r="D67" s="199" t="s">
        <v>471</v>
      </c>
      <c r="E67" s="195" t="s">
        <v>472</v>
      </c>
    </row>
    <row r="68" spans="2:5" ht="12" customHeight="1">
      <c r="B68" s="1" t="s">
        <v>473</v>
      </c>
      <c r="E68" s="195" t="s">
        <v>474</v>
      </c>
    </row>
    <row r="69" spans="2:5" ht="12" customHeight="1">
      <c r="B69" s="1" t="s">
        <v>475</v>
      </c>
      <c r="E69" s="195" t="s">
        <v>476</v>
      </c>
    </row>
    <row r="70" spans="2:5" ht="12" customHeight="1">
      <c r="B70" s="1" t="s">
        <v>477</v>
      </c>
      <c r="E70" s="195" t="s">
        <v>478</v>
      </c>
    </row>
    <row r="71" spans="2:5" ht="12" customHeight="1">
      <c r="B71" s="1" t="s">
        <v>479</v>
      </c>
      <c r="E71" s="195" t="s">
        <v>480</v>
      </c>
    </row>
    <row r="72" spans="2:5" ht="12" customHeight="1">
      <c r="B72" s="1" t="s">
        <v>481</v>
      </c>
      <c r="E72" s="195" t="s">
        <v>482</v>
      </c>
    </row>
    <row r="73" spans="2:5" ht="12" customHeight="1">
      <c r="B73" s="1" t="s">
        <v>483</v>
      </c>
      <c r="E73" s="195" t="s">
        <v>484</v>
      </c>
    </row>
    <row r="74" spans="2:5" ht="12" customHeight="1">
      <c r="B74" s="1" t="s">
        <v>485</v>
      </c>
      <c r="E74" s="195" t="s">
        <v>486</v>
      </c>
    </row>
    <row r="75" spans="2:5" ht="12" customHeight="1">
      <c r="B75" s="1" t="s">
        <v>487</v>
      </c>
      <c r="E75" s="195" t="s">
        <v>488</v>
      </c>
    </row>
    <row r="76" spans="2:5" ht="12" customHeight="1">
      <c r="B76" s="1" t="s">
        <v>489</v>
      </c>
      <c r="E76" s="195" t="s">
        <v>490</v>
      </c>
    </row>
    <row r="77" spans="2:5" ht="12" customHeight="1">
      <c r="B77" s="1" t="s">
        <v>491</v>
      </c>
      <c r="E77" s="195" t="s">
        <v>492</v>
      </c>
    </row>
    <row r="78" spans="2:5" ht="12" customHeight="1">
      <c r="B78" s="1" t="s">
        <v>493</v>
      </c>
      <c r="E78" s="207" t="s">
        <v>494</v>
      </c>
    </row>
    <row r="79" spans="2:5" ht="12" customHeight="1">
      <c r="B79" s="1" t="s">
        <v>495</v>
      </c>
      <c r="E79" s="207" t="s">
        <v>496</v>
      </c>
    </row>
    <row r="80" spans="2:5" ht="12" customHeight="1">
      <c r="B80" s="1" t="s">
        <v>497</v>
      </c>
      <c r="E80" s="207" t="s">
        <v>498</v>
      </c>
    </row>
    <row r="81" spans="2:5" ht="12" customHeight="1">
      <c r="B81" s="1" t="s">
        <v>499</v>
      </c>
      <c r="E81" s="207" t="s">
        <v>500</v>
      </c>
    </row>
    <row r="82" spans="2:5" ht="12" customHeight="1">
      <c r="B82" s="1" t="s">
        <v>501</v>
      </c>
      <c r="E82" s="207" t="s">
        <v>502</v>
      </c>
    </row>
    <row r="83" spans="2:5" ht="12" customHeight="1">
      <c r="B83" s="1" t="s">
        <v>503</v>
      </c>
      <c r="E83" s="207" t="s">
        <v>504</v>
      </c>
    </row>
    <row r="84" spans="2:5" ht="12" customHeight="1">
      <c r="B84" s="1" t="s">
        <v>505</v>
      </c>
      <c r="E84" s="207" t="s">
        <v>506</v>
      </c>
    </row>
    <row r="85" spans="2:5" ht="12" customHeight="1">
      <c r="B85" s="1" t="s">
        <v>507</v>
      </c>
      <c r="E85" s="207" t="s">
        <v>508</v>
      </c>
    </row>
    <row r="86" spans="2:5" ht="12" customHeight="1">
      <c r="B86" s="1" t="s">
        <v>509</v>
      </c>
      <c r="E86" s="207" t="s">
        <v>510</v>
      </c>
    </row>
    <row r="87" spans="2:5" ht="12" customHeight="1">
      <c r="B87" s="1" t="s">
        <v>511</v>
      </c>
      <c r="E87" s="207" t="s">
        <v>512</v>
      </c>
    </row>
    <row r="88" spans="2:5" ht="12" customHeight="1">
      <c r="B88" s="1" t="s">
        <v>513</v>
      </c>
      <c r="E88" s="207" t="s">
        <v>514</v>
      </c>
    </row>
    <row r="89" spans="2:5" ht="12" customHeight="1">
      <c r="B89" s="1" t="s">
        <v>515</v>
      </c>
      <c r="E89" s="207" t="s">
        <v>516</v>
      </c>
    </row>
    <row r="90" spans="2:5" ht="12" customHeight="1">
      <c r="B90" s="1" t="s">
        <v>517</v>
      </c>
    </row>
    <row r="91" spans="2:5" ht="12" customHeight="1">
      <c r="B91" s="1" t="s">
        <v>518</v>
      </c>
    </row>
    <row r="92" spans="2:5" ht="12" customHeight="1">
      <c r="B92" s="1" t="s">
        <v>519</v>
      </c>
    </row>
    <row r="93" spans="2:5" ht="12" customHeight="1">
      <c r="B93" s="1" t="s">
        <v>520</v>
      </c>
    </row>
    <row r="94" spans="2:5" ht="12" customHeight="1">
      <c r="B94" s="1" t="s">
        <v>521</v>
      </c>
    </row>
    <row r="95" spans="2:5" ht="12" customHeight="1">
      <c r="B95" s="1" t="s">
        <v>522</v>
      </c>
    </row>
    <row r="96" spans="2:5" ht="12" customHeight="1">
      <c r="B96" s="1" t="s">
        <v>523</v>
      </c>
    </row>
    <row r="97" spans="2:2" ht="12" customHeight="1">
      <c r="B97" s="1" t="s">
        <v>524</v>
      </c>
    </row>
    <row r="98" spans="2:2" ht="12" customHeight="1">
      <c r="B98" s="1" t="s">
        <v>525</v>
      </c>
    </row>
    <row r="99" spans="2:2" ht="12" customHeight="1">
      <c r="B99" s="1" t="s">
        <v>526</v>
      </c>
    </row>
    <row r="100" spans="2:2" ht="12" customHeight="1">
      <c r="B100" s="1" t="s">
        <v>527</v>
      </c>
    </row>
    <row r="101" spans="2:2" ht="12" customHeight="1">
      <c r="B101" s="1" t="s">
        <v>528</v>
      </c>
    </row>
    <row r="102" spans="2:2" ht="12" customHeight="1">
      <c r="B102" s="1" t="s">
        <v>529</v>
      </c>
    </row>
    <row r="103" spans="2:2" ht="12" customHeight="1">
      <c r="B103" s="1" t="s">
        <v>530</v>
      </c>
    </row>
    <row r="104" spans="2:2" ht="12" customHeight="1">
      <c r="B104" s="1" t="s">
        <v>531</v>
      </c>
    </row>
    <row r="105" spans="2:2" ht="12" customHeight="1">
      <c r="B105" s="1" t="s">
        <v>532</v>
      </c>
    </row>
    <row r="106" spans="2:2" ht="12" customHeight="1">
      <c r="B106" s="1" t="s">
        <v>533</v>
      </c>
    </row>
    <row r="107" spans="2:2" ht="12" customHeight="1">
      <c r="B107" s="1" t="s">
        <v>534</v>
      </c>
    </row>
    <row r="108" spans="2:2" ht="12" customHeight="1">
      <c r="B108" s="1" t="s">
        <v>535</v>
      </c>
    </row>
    <row r="109" spans="2:2" ht="12" customHeight="1">
      <c r="B109" s="1" t="s">
        <v>536</v>
      </c>
    </row>
    <row r="110" spans="2:2" ht="12" customHeight="1">
      <c r="B110" s="1" t="s">
        <v>537</v>
      </c>
    </row>
    <row r="111" spans="2:2" ht="12" customHeight="1">
      <c r="B111" s="1" t="s">
        <v>538</v>
      </c>
    </row>
    <row r="112" spans="2:2" ht="12" customHeight="1">
      <c r="B112" s="1" t="s">
        <v>539</v>
      </c>
    </row>
    <row r="113" spans="2:2" ht="12" customHeight="1">
      <c r="B113" s="1" t="s">
        <v>540</v>
      </c>
    </row>
    <row r="114" spans="2:2" ht="12" customHeight="1">
      <c r="B114" s="1" t="s">
        <v>541</v>
      </c>
    </row>
    <row r="115" spans="2:2" ht="12" customHeight="1">
      <c r="B115" s="1" t="s">
        <v>542</v>
      </c>
    </row>
    <row r="116" spans="2:2" ht="12" customHeight="1">
      <c r="B116" s="1" t="s">
        <v>543</v>
      </c>
    </row>
    <row r="117" spans="2:2" ht="12" customHeight="1">
      <c r="B117" s="1" t="s">
        <v>544</v>
      </c>
    </row>
    <row r="118" spans="2:2" ht="12" customHeight="1">
      <c r="B118" s="1" t="s">
        <v>545</v>
      </c>
    </row>
    <row r="119" spans="2:2" ht="12" customHeight="1">
      <c r="B119" s="1" t="s">
        <v>546</v>
      </c>
    </row>
    <row r="120" spans="2:2" ht="12" customHeight="1">
      <c r="B120" s="1" t="s">
        <v>547</v>
      </c>
    </row>
    <row r="121" spans="2:2" ht="12" customHeight="1">
      <c r="B121" s="1" t="s">
        <v>548</v>
      </c>
    </row>
    <row r="122" spans="2:2" ht="12" customHeight="1">
      <c r="B122" s="208" t="s">
        <v>549</v>
      </c>
    </row>
    <row r="123" spans="2:2" ht="12" customHeight="1">
      <c r="B123" s="208" t="s">
        <v>550</v>
      </c>
    </row>
    <row r="124" spans="2:2" ht="12" customHeight="1">
      <c r="B124" s="208" t="s">
        <v>551</v>
      </c>
    </row>
    <row r="125" spans="2:2" ht="12" customHeight="1">
      <c r="B125" s="209" t="s">
        <v>552</v>
      </c>
    </row>
    <row r="126" spans="2:2" ht="12" customHeight="1">
      <c r="B126" s="209" t="s">
        <v>553</v>
      </c>
    </row>
    <row r="127" spans="2:2" ht="12" customHeight="1">
      <c r="B127" s="1" t="s">
        <v>406</v>
      </c>
    </row>
    <row r="128" spans="2:2" ht="12" customHeight="1">
      <c r="B128" s="1" t="s">
        <v>409</v>
      </c>
    </row>
    <row r="129" spans="2:2" ht="12" customHeight="1">
      <c r="B129" s="1" t="s">
        <v>412</v>
      </c>
    </row>
    <row r="130" spans="2:2" ht="12" customHeight="1">
      <c r="B130" s="1" t="s">
        <v>415</v>
      </c>
    </row>
    <row r="131" spans="2:2" ht="12" customHeight="1">
      <c r="B131" s="1" t="s">
        <v>418</v>
      </c>
    </row>
    <row r="132" spans="2:2" ht="12" customHeight="1">
      <c r="B132" s="1" t="s">
        <v>421</v>
      </c>
    </row>
    <row r="133" spans="2:2" ht="12" customHeight="1">
      <c r="B133" s="208" t="s">
        <v>427</v>
      </c>
    </row>
    <row r="134" spans="2:2" ht="12" customHeight="1">
      <c r="B134" s="1" t="s">
        <v>430</v>
      </c>
    </row>
    <row r="135" spans="2:2" ht="12" customHeight="1">
      <c r="B135" s="208" t="s">
        <v>433</v>
      </c>
    </row>
    <row r="136" spans="2:2" ht="12" customHeight="1">
      <c r="B136" s="1" t="s">
        <v>436</v>
      </c>
    </row>
    <row r="137" spans="2:2" ht="12" customHeight="1">
      <c r="B137" s="1" t="s">
        <v>438</v>
      </c>
    </row>
    <row r="138" spans="2:2" ht="12" customHeight="1">
      <c r="B138" s="208" t="s">
        <v>450</v>
      </c>
    </row>
    <row r="139" spans="2:2" ht="12" customHeight="1">
      <c r="B139" s="208" t="s">
        <v>453</v>
      </c>
    </row>
    <row r="140" spans="2:2" ht="12" customHeight="1">
      <c r="B140" s="208" t="s">
        <v>456</v>
      </c>
    </row>
    <row r="141" spans="2:2" ht="12" customHeight="1">
      <c r="B141" s="208" t="s">
        <v>459</v>
      </c>
    </row>
    <row r="142" spans="2:2" ht="12" customHeight="1">
      <c r="B142" s="208" t="s">
        <v>462</v>
      </c>
    </row>
    <row r="143" spans="2:2" ht="12" customHeight="1">
      <c r="B143" s="1" t="s">
        <v>465</v>
      </c>
    </row>
    <row r="144" spans="2:2" ht="12" customHeight="1">
      <c r="B144" s="1" t="s">
        <v>468</v>
      </c>
    </row>
    <row r="145" spans="2:2" ht="12" customHeight="1">
      <c r="B145" s="1" t="s">
        <v>471</v>
      </c>
    </row>
    <row r="146" spans="2:2" ht="12" customHeight="1"/>
    <row r="147" spans="2:2" ht="12" customHeight="1"/>
    <row r="148" spans="2:2" ht="12" customHeight="1"/>
    <row r="149" spans="2:2" ht="12" customHeight="1"/>
    <row r="150" spans="2:2" ht="12" customHeight="1"/>
    <row r="151" spans="2:2" ht="12" customHeight="1"/>
    <row r="152" spans="2:2" ht="12" customHeight="1"/>
    <row r="153" spans="2:2" ht="12" customHeight="1"/>
    <row r="154" spans="2:2" ht="12" customHeight="1"/>
    <row r="155" spans="2:2" ht="12" customHeight="1"/>
    <row r="156" spans="2:2" ht="12" customHeight="1"/>
    <row r="157" spans="2:2" ht="12" customHeight="1"/>
    <row r="158" spans="2:2" ht="12" customHeight="1"/>
    <row r="159" spans="2:2" ht="12" customHeight="1"/>
    <row r="160" spans="2:2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ME Curriculum</vt:lpstr>
      <vt:lpstr>Flowchart</vt:lpstr>
      <vt:lpstr>General Education</vt:lpstr>
      <vt:lpstr>ABET Summary</vt:lpstr>
      <vt:lpstr>Electives</vt:lpstr>
      <vt:lpstr>'ME Curriculum'!_ftn1</vt:lpstr>
      <vt:lpstr>flow_chart_print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Makiver, Kathleen (Soc)</dc:creator>
  <cp:lastModifiedBy>Administrator</cp:lastModifiedBy>
  <dcterms:created xsi:type="dcterms:W3CDTF">2021-09-21T14:25:53Z</dcterms:created>
  <dcterms:modified xsi:type="dcterms:W3CDTF">2021-11-05T13:01:19Z</dcterms:modified>
</cp:coreProperties>
</file>